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D55967B3-7BBF-40AD-9383-2E23CB62A122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Dummy transaction" sheetId="1" r:id="rId1"/>
    <sheet name="Capital Impact" sheetId="3" r:id="rId2"/>
    <sheet name="Outpu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3" l="1"/>
  <c r="E38" i="3"/>
  <c r="E40" i="3"/>
  <c r="E32" i="3"/>
  <c r="E29" i="3"/>
  <c r="E27" i="3"/>
  <c r="E16" i="3"/>
  <c r="C8" i="2"/>
  <c r="C11" i="2"/>
  <c r="E21" i="3"/>
  <c r="E18" i="3"/>
  <c r="H9" i="3"/>
  <c r="H8" i="3"/>
  <c r="H7" i="3"/>
  <c r="H6" i="3"/>
  <c r="H5" i="3"/>
  <c r="E9" i="3"/>
  <c r="E12" i="3" s="1"/>
  <c r="E5" i="2"/>
  <c r="E8" i="2" s="1"/>
  <c r="E11" i="2" s="1"/>
  <c r="D5" i="2"/>
  <c r="D8" i="2" s="1"/>
  <c r="D11" i="2" s="1"/>
  <c r="C5" i="2"/>
  <c r="M49" i="1"/>
  <c r="M44" i="1"/>
  <c r="M43" i="1"/>
  <c r="M50" i="1" s="1"/>
  <c r="L43" i="1"/>
  <c r="K43" i="1"/>
  <c r="M42" i="1"/>
  <c r="L42" i="1"/>
  <c r="K42" i="1"/>
  <c r="M41" i="1"/>
  <c r="L41" i="1"/>
  <c r="K41" i="1"/>
  <c r="E41" i="1"/>
  <c r="G40" i="1"/>
  <c r="H40" i="1" s="1"/>
  <c r="I40" i="1" s="1"/>
  <c r="J40" i="1" s="1"/>
  <c r="K40" i="1" s="1"/>
  <c r="L40" i="1" s="1"/>
  <c r="M40" i="1" s="1"/>
  <c r="F40" i="1"/>
  <c r="F33" i="1"/>
  <c r="E20" i="1"/>
  <c r="F19" i="1"/>
  <c r="G19" i="1" s="1"/>
  <c r="H19" i="1" s="1"/>
  <c r="E14" i="1"/>
  <c r="F13" i="1"/>
  <c r="F8" i="1"/>
  <c r="J5" i="1"/>
  <c r="K5" i="1" s="1"/>
  <c r="F5" i="1"/>
  <c r="E5" i="1"/>
  <c r="E7" i="1" s="1"/>
  <c r="F7" i="1" s="1"/>
  <c r="K4" i="1"/>
  <c r="J3" i="1"/>
  <c r="K3" i="1" s="1"/>
  <c r="F5" i="2" l="1"/>
  <c r="E17" i="3" s="1"/>
  <c r="E20" i="3" s="1"/>
  <c r="E23" i="3" s="1"/>
  <c r="F23" i="3" s="1"/>
  <c r="G5" i="2" s="1"/>
  <c r="F8" i="2"/>
  <c r="E28" i="3" s="1"/>
  <c r="E31" i="3" s="1"/>
  <c r="E34" i="3" s="1"/>
  <c r="F34" i="3" s="1"/>
  <c r="G8" i="2" s="1"/>
  <c r="H8" i="2" s="1"/>
  <c r="F11" i="2"/>
  <c r="E39" i="3" s="1"/>
  <c r="E42" i="3" s="1"/>
  <c r="E45" i="3" s="1"/>
  <c r="F45" i="3" s="1"/>
  <c r="G11" i="2" s="1"/>
  <c r="H11" i="2" s="1"/>
  <c r="M48" i="1"/>
  <c r="J6" i="1"/>
  <c r="K6" i="1" s="1"/>
  <c r="I19" i="1"/>
  <c r="E35" i="1"/>
  <c r="F15" i="1"/>
  <c r="F14" i="1"/>
  <c r="E6" i="1"/>
  <c r="F6" i="1" s="1"/>
  <c r="J7" i="1" l="1"/>
  <c r="K7" i="1" s="1"/>
  <c r="K8" i="1" s="1"/>
  <c r="F23" i="1"/>
  <c r="G13" i="1"/>
  <c r="G15" i="1"/>
  <c r="G20" i="1" s="1"/>
  <c r="G14" i="1"/>
  <c r="F20" i="1"/>
  <c r="J19" i="1"/>
  <c r="J8" i="1" l="1"/>
  <c r="K19" i="1"/>
  <c r="F27" i="1"/>
  <c r="G23" i="1"/>
  <c r="H13" i="1"/>
  <c r="H15" i="1"/>
  <c r="H14" i="1"/>
  <c r="H20" i="1" l="1"/>
  <c r="L19" i="1"/>
  <c r="H23" i="1"/>
  <c r="I13" i="1"/>
  <c r="I15" i="1"/>
  <c r="I20" i="1" s="1"/>
  <c r="I14" i="1"/>
  <c r="G27" i="1"/>
  <c r="H27" i="1" l="1"/>
  <c r="M19" i="1"/>
  <c r="I23" i="1"/>
  <c r="J15" i="1"/>
  <c r="J14" i="1"/>
  <c r="J13" i="1"/>
  <c r="J20" i="1" l="1"/>
  <c r="N19" i="1"/>
  <c r="I27" i="1"/>
  <c r="J23" i="1"/>
  <c r="K13" i="1"/>
  <c r="K15" i="1"/>
  <c r="K20" i="1" s="1"/>
  <c r="K14" i="1"/>
  <c r="O19" i="1" l="1"/>
  <c r="J27" i="1"/>
  <c r="K23" i="1"/>
  <c r="L13" i="1"/>
  <c r="L15" i="1"/>
  <c r="L20" i="1" s="1"/>
  <c r="L14" i="1"/>
  <c r="L23" i="1" l="1"/>
  <c r="M15" i="1"/>
  <c r="M14" i="1"/>
  <c r="M13" i="1"/>
  <c r="K27" i="1"/>
  <c r="P19" i="1"/>
  <c r="M20" i="1" l="1"/>
  <c r="L27" i="1"/>
  <c r="Q19" i="1"/>
  <c r="N15" i="1"/>
  <c r="N20" i="1" s="1"/>
  <c r="N14" i="1"/>
  <c r="M23" i="1"/>
  <c r="N13" i="1"/>
  <c r="R19" i="1" l="1"/>
  <c r="M27" i="1"/>
  <c r="O13" i="1"/>
  <c r="O15" i="1"/>
  <c r="O20" i="1" s="1"/>
  <c r="O14" i="1"/>
  <c r="N23" i="1"/>
  <c r="N27" i="1" l="1"/>
  <c r="S19" i="1"/>
  <c r="O23" i="1"/>
  <c r="P13" i="1"/>
  <c r="P15" i="1"/>
  <c r="P14" i="1"/>
  <c r="O27" i="1" l="1"/>
  <c r="P23" i="1"/>
  <c r="Q13" i="1"/>
  <c r="Q15" i="1"/>
  <c r="Q14" i="1"/>
  <c r="F34" i="1"/>
  <c r="T19" i="1"/>
  <c r="P20" i="1"/>
  <c r="F41" i="1" s="1"/>
  <c r="F36" i="1"/>
  <c r="Q20" i="1" l="1"/>
  <c r="U19" i="1"/>
  <c r="Q23" i="1"/>
  <c r="R15" i="1"/>
  <c r="R20" i="1" s="1"/>
  <c r="R14" i="1"/>
  <c r="R13" i="1"/>
  <c r="F35" i="1"/>
  <c r="P27" i="1"/>
  <c r="F44" i="1" l="1"/>
  <c r="R23" i="1"/>
  <c r="S13" i="1"/>
  <c r="S15" i="1"/>
  <c r="S14" i="1"/>
  <c r="V19" i="1"/>
  <c r="Q27" i="1"/>
  <c r="R27" i="1" l="1"/>
  <c r="S23" i="1"/>
  <c r="T13" i="1"/>
  <c r="T15" i="1"/>
  <c r="T20" i="1" s="1"/>
  <c r="T14" i="1"/>
  <c r="W19" i="1"/>
  <c r="S20" i="1"/>
  <c r="F48" i="1"/>
  <c r="S27" i="1" l="1"/>
  <c r="T23" i="1"/>
  <c r="U15" i="1"/>
  <c r="U14" i="1"/>
  <c r="U13" i="1"/>
  <c r="X19" i="1"/>
  <c r="U23" i="1" l="1"/>
  <c r="V15" i="1"/>
  <c r="V20" i="1" s="1"/>
  <c r="V14" i="1"/>
  <c r="V13" i="1"/>
  <c r="Y19" i="1"/>
  <c r="U20" i="1"/>
  <c r="T27" i="1"/>
  <c r="V23" i="1" l="1"/>
  <c r="W13" i="1"/>
  <c r="W15" i="1"/>
  <c r="W20" i="1" s="1"/>
  <c r="W14" i="1"/>
  <c r="Z19" i="1"/>
  <c r="U27" i="1"/>
  <c r="AA19" i="1" l="1"/>
  <c r="W23" i="1"/>
  <c r="X13" i="1"/>
  <c r="X15" i="1"/>
  <c r="X14" i="1"/>
  <c r="V27" i="1"/>
  <c r="W27" i="1" l="1"/>
  <c r="X23" i="1"/>
  <c r="Y13" i="1"/>
  <c r="Y15" i="1"/>
  <c r="Y20" i="1" s="1"/>
  <c r="Y14" i="1"/>
  <c r="AB19" i="1"/>
  <c r="X20" i="1"/>
  <c r="X27" i="1" l="1"/>
  <c r="AC19" i="1"/>
  <c r="Y23" i="1"/>
  <c r="Z15" i="1"/>
  <c r="Z20" i="1" s="1"/>
  <c r="Z14" i="1"/>
  <c r="Z13" i="1"/>
  <c r="AD19" i="1" l="1"/>
  <c r="Y27" i="1"/>
  <c r="AA13" i="1"/>
  <c r="Z23" i="1"/>
  <c r="AA15" i="1"/>
  <c r="AA20" i="1" s="1"/>
  <c r="AA14" i="1"/>
  <c r="AA23" i="1" l="1"/>
  <c r="AB13" i="1"/>
  <c r="AB15" i="1"/>
  <c r="AB14" i="1"/>
  <c r="G34" i="1"/>
  <c r="AE19" i="1"/>
  <c r="Z27" i="1"/>
  <c r="AB20" i="1" l="1"/>
  <c r="G41" i="1" s="1"/>
  <c r="G36" i="1"/>
  <c r="G35" i="1"/>
  <c r="AF19" i="1"/>
  <c r="AB23" i="1"/>
  <c r="AC15" i="1"/>
  <c r="AC13" i="1"/>
  <c r="AC14" i="1" s="1"/>
  <c r="AA27" i="1"/>
  <c r="AD15" i="1" l="1"/>
  <c r="AD20" i="1" s="1"/>
  <c r="AD13" i="1"/>
  <c r="AD14" i="1" s="1"/>
  <c r="AC23" i="1"/>
  <c r="AB27" i="1"/>
  <c r="G44" i="1"/>
  <c r="AG19" i="1"/>
  <c r="AC20" i="1"/>
  <c r="AD23" i="1" l="1"/>
  <c r="AE13" i="1"/>
  <c r="AE14" i="1" s="1"/>
  <c r="AE15" i="1"/>
  <c r="G48" i="1"/>
  <c r="AC27" i="1"/>
  <c r="AH19" i="1"/>
  <c r="AE23" i="1" l="1"/>
  <c r="AF13" i="1"/>
  <c r="AF15" i="1"/>
  <c r="AF20" i="1" s="1"/>
  <c r="AF14" i="1"/>
  <c r="AE20" i="1"/>
  <c r="AI19" i="1"/>
  <c r="AD27" i="1"/>
  <c r="AF23" i="1" l="1"/>
  <c r="AG13" i="1"/>
  <c r="AG15" i="1"/>
  <c r="AG20" i="1" s="1"/>
  <c r="AG14" i="1"/>
  <c r="AJ19" i="1"/>
  <c r="AE27" i="1"/>
  <c r="AK19" i="1" l="1"/>
  <c r="AG23" i="1"/>
  <c r="AH15" i="1"/>
  <c r="AH20" i="1" s="1"/>
  <c r="AH13" i="1"/>
  <c r="AH14" i="1" s="1"/>
  <c r="AF27" i="1"/>
  <c r="AI13" i="1" l="1"/>
  <c r="AI14" i="1" s="1"/>
  <c r="AH23" i="1"/>
  <c r="AI15" i="1"/>
  <c r="AI20" i="1" s="1"/>
  <c r="AL19" i="1"/>
  <c r="AG27" i="1"/>
  <c r="AI23" i="1" l="1"/>
  <c r="AJ13" i="1"/>
  <c r="AJ15" i="1"/>
  <c r="AJ20" i="1" s="1"/>
  <c r="AJ14" i="1"/>
  <c r="AM19" i="1"/>
  <c r="AH27" i="1"/>
  <c r="AJ23" i="1" l="1"/>
  <c r="AK15" i="1"/>
  <c r="AK20" i="1" s="1"/>
  <c r="AK13" i="1"/>
  <c r="AK14" i="1" s="1"/>
  <c r="AN19" i="1"/>
  <c r="AI27" i="1"/>
  <c r="AK23" i="1" l="1"/>
  <c r="AL15" i="1"/>
  <c r="AL20" i="1" s="1"/>
  <c r="AL13" i="1"/>
  <c r="AL14" i="1" s="1"/>
  <c r="AO19" i="1"/>
  <c r="AJ27" i="1"/>
  <c r="AL23" i="1" l="1"/>
  <c r="AM13" i="1"/>
  <c r="AM15" i="1"/>
  <c r="AM20" i="1" s="1"/>
  <c r="AM14" i="1"/>
  <c r="AP19" i="1"/>
  <c r="AK27" i="1"/>
  <c r="AM23" i="1" l="1"/>
  <c r="AN13" i="1"/>
  <c r="AN15" i="1"/>
  <c r="AN14" i="1"/>
  <c r="AQ19" i="1"/>
  <c r="AL27" i="1"/>
  <c r="AN20" i="1" l="1"/>
  <c r="H41" i="1" s="1"/>
  <c r="H36" i="1"/>
  <c r="AN23" i="1"/>
  <c r="AO15" i="1"/>
  <c r="AO13" i="1"/>
  <c r="AO14" i="1" s="1"/>
  <c r="H34" i="1"/>
  <c r="AR19" i="1"/>
  <c r="AM27" i="1"/>
  <c r="H35" i="1" l="1"/>
  <c r="AN27" i="1"/>
  <c r="AS19" i="1"/>
  <c r="AP15" i="1"/>
  <c r="AP20" i="1" s="1"/>
  <c r="AO23" i="1"/>
  <c r="AP13" i="1"/>
  <c r="AP14" i="1" s="1"/>
  <c r="AO20" i="1"/>
  <c r="AO27" i="1" l="1"/>
  <c r="AQ13" i="1"/>
  <c r="AQ15" i="1"/>
  <c r="AQ14" i="1"/>
  <c r="AP23" i="1"/>
  <c r="H44" i="1"/>
  <c r="AT19" i="1"/>
  <c r="AU19" i="1" l="1"/>
  <c r="H48" i="1"/>
  <c r="AQ20" i="1"/>
  <c r="AP27" i="1"/>
  <c r="AQ23" i="1"/>
  <c r="AR13" i="1"/>
  <c r="AR14" i="1" s="1"/>
  <c r="AR15" i="1"/>
  <c r="AR20" i="1" s="1"/>
  <c r="AR23" i="1" l="1"/>
  <c r="AS15" i="1"/>
  <c r="AS13" i="1"/>
  <c r="AS14" i="1" s="1"/>
  <c r="AQ27" i="1"/>
  <c r="AV19" i="1"/>
  <c r="AS23" i="1" l="1"/>
  <c r="AT15" i="1"/>
  <c r="AT20" i="1" s="1"/>
  <c r="AT13" i="1"/>
  <c r="AT14" i="1" s="1"/>
  <c r="AR27" i="1"/>
  <c r="AW19" i="1"/>
  <c r="AS20" i="1"/>
  <c r="AT23" i="1" l="1"/>
  <c r="AU13" i="1"/>
  <c r="AU14" i="1" s="1"/>
  <c r="AU15" i="1"/>
  <c r="AX19" i="1"/>
  <c r="AS27" i="1"/>
  <c r="AU23" i="1" l="1"/>
  <c r="AV13" i="1"/>
  <c r="AV14" i="1"/>
  <c r="AV15" i="1"/>
  <c r="AV20" i="1" s="1"/>
  <c r="AU20" i="1"/>
  <c r="AT27" i="1"/>
  <c r="AY19" i="1"/>
  <c r="AZ19" i="1" l="1"/>
  <c r="AV23" i="1"/>
  <c r="AW15" i="1"/>
  <c r="AW20" i="1" s="1"/>
  <c r="AW13" i="1"/>
  <c r="AW14" i="1" s="1"/>
  <c r="AU27" i="1"/>
  <c r="AW23" i="1" l="1"/>
  <c r="AX15" i="1"/>
  <c r="AX20" i="1" s="1"/>
  <c r="AX13" i="1"/>
  <c r="AX14" i="1" s="1"/>
  <c r="BA19" i="1"/>
  <c r="AV27" i="1"/>
  <c r="AX23" i="1" l="1"/>
  <c r="AY13" i="1"/>
  <c r="AY14" i="1" s="1"/>
  <c r="AY15" i="1"/>
  <c r="AY20" i="1" s="1"/>
  <c r="BB19" i="1"/>
  <c r="AW27" i="1"/>
  <c r="AY23" i="1" l="1"/>
  <c r="AZ13" i="1"/>
  <c r="AZ15" i="1"/>
  <c r="AZ14" i="1"/>
  <c r="BC19" i="1"/>
  <c r="AX27" i="1"/>
  <c r="AZ23" i="1" l="1"/>
  <c r="BA15" i="1"/>
  <c r="BA13" i="1"/>
  <c r="BA14" i="1" s="1"/>
  <c r="I34" i="1"/>
  <c r="BD19" i="1"/>
  <c r="AZ20" i="1"/>
  <c r="I41" i="1" s="1"/>
  <c r="I36" i="1"/>
  <c r="AY27" i="1"/>
  <c r="BA23" i="1" l="1"/>
  <c r="BB15" i="1"/>
  <c r="BB20" i="1" s="1"/>
  <c r="BB13" i="1"/>
  <c r="BB14" i="1" s="1"/>
  <c r="AZ27" i="1"/>
  <c r="BA20" i="1"/>
  <c r="I35" i="1"/>
  <c r="BE19" i="1"/>
  <c r="I44" i="1" l="1"/>
  <c r="BB23" i="1"/>
  <c r="BC13" i="1"/>
  <c r="BC14" i="1" s="1"/>
  <c r="BC15" i="1"/>
  <c r="BC20" i="1" s="1"/>
  <c r="BA27" i="1"/>
  <c r="BC23" i="1" l="1"/>
  <c r="BD13" i="1"/>
  <c r="BD14" i="1" s="1"/>
  <c r="BD15" i="1"/>
  <c r="BB27" i="1"/>
  <c r="I48" i="1"/>
  <c r="BE15" i="1" l="1"/>
  <c r="BE20" i="1" s="1"/>
  <c r="BD23" i="1"/>
  <c r="BE13" i="1"/>
  <c r="BE14" i="1" s="1"/>
  <c r="BD20" i="1"/>
  <c r="J41" i="1" s="1"/>
  <c r="C41" i="1" s="1"/>
  <c r="BC27" i="1"/>
  <c r="BF15" i="1" l="1"/>
  <c r="BE23" i="1"/>
  <c r="BF13" i="1"/>
  <c r="BF14" i="1" s="1"/>
  <c r="BD27" i="1"/>
  <c r="C20" i="1"/>
  <c r="BE27" i="1" l="1"/>
  <c r="C27" i="1" s="1"/>
  <c r="BG13" i="1"/>
  <c r="BG15" i="1"/>
  <c r="BG14" i="1"/>
  <c r="G21" i="1"/>
  <c r="G28" i="1" s="1"/>
  <c r="H21" i="1"/>
  <c r="H28" i="1" s="1"/>
  <c r="I21" i="1"/>
  <c r="I28" i="1" s="1"/>
  <c r="F22" i="1"/>
  <c r="I22" i="1"/>
  <c r="I29" i="1" s="1"/>
  <c r="F21" i="1"/>
  <c r="H22" i="1"/>
  <c r="H29" i="1" s="1"/>
  <c r="G22" i="1"/>
  <c r="G29" i="1" s="1"/>
  <c r="J21" i="1"/>
  <c r="J28" i="1" s="1"/>
  <c r="J22" i="1"/>
  <c r="J29" i="1" s="1"/>
  <c r="K22" i="1"/>
  <c r="K29" i="1" s="1"/>
  <c r="K21" i="1"/>
  <c r="K28" i="1" s="1"/>
  <c r="L21" i="1"/>
  <c r="L28" i="1" s="1"/>
  <c r="L22" i="1"/>
  <c r="L29" i="1" s="1"/>
  <c r="M22" i="1"/>
  <c r="M29" i="1" s="1"/>
  <c r="M21" i="1"/>
  <c r="M28" i="1" s="1"/>
  <c r="N22" i="1"/>
  <c r="N29" i="1" s="1"/>
  <c r="N21" i="1"/>
  <c r="N28" i="1" s="1"/>
  <c r="O22" i="1"/>
  <c r="O29" i="1" s="1"/>
  <c r="O21" i="1"/>
  <c r="O28" i="1" s="1"/>
  <c r="P22" i="1"/>
  <c r="P29" i="1" s="1"/>
  <c r="P21" i="1"/>
  <c r="P28" i="1" s="1"/>
  <c r="Q21" i="1"/>
  <c r="Q22" i="1"/>
  <c r="R21" i="1"/>
  <c r="R28" i="1" s="1"/>
  <c r="R22" i="1"/>
  <c r="R29" i="1" s="1"/>
  <c r="S22" i="1"/>
  <c r="S29" i="1" s="1"/>
  <c r="S21" i="1"/>
  <c r="S28" i="1" s="1"/>
  <c r="T22" i="1"/>
  <c r="T29" i="1" s="1"/>
  <c r="T21" i="1"/>
  <c r="T28" i="1" s="1"/>
  <c r="U22" i="1"/>
  <c r="U29" i="1" s="1"/>
  <c r="U21" i="1"/>
  <c r="U28" i="1" s="1"/>
  <c r="V21" i="1"/>
  <c r="V28" i="1" s="1"/>
  <c r="V22" i="1"/>
  <c r="V29" i="1" s="1"/>
  <c r="W22" i="1"/>
  <c r="W29" i="1" s="1"/>
  <c r="W21" i="1"/>
  <c r="W28" i="1" s="1"/>
  <c r="X21" i="1"/>
  <c r="X28" i="1" s="1"/>
  <c r="X22" i="1"/>
  <c r="X29" i="1" s="1"/>
  <c r="Y21" i="1"/>
  <c r="Y28" i="1" s="1"/>
  <c r="Y22" i="1"/>
  <c r="Y29" i="1" s="1"/>
  <c r="Z22" i="1"/>
  <c r="Z29" i="1" s="1"/>
  <c r="Z21" i="1"/>
  <c r="Z28" i="1" s="1"/>
  <c r="AA21" i="1"/>
  <c r="AA28" i="1" s="1"/>
  <c r="AA22" i="1"/>
  <c r="AA29" i="1" s="1"/>
  <c r="AB21" i="1"/>
  <c r="AB28" i="1" s="1"/>
  <c r="AB22" i="1"/>
  <c r="AB29" i="1" s="1"/>
  <c r="AC21" i="1"/>
  <c r="AC22" i="1"/>
  <c r="AD21" i="1"/>
  <c r="AD28" i="1" s="1"/>
  <c r="AD22" i="1"/>
  <c r="AD29" i="1" s="1"/>
  <c r="AE22" i="1"/>
  <c r="AE29" i="1" s="1"/>
  <c r="AE21" i="1"/>
  <c r="AE28" i="1" s="1"/>
  <c r="AF22" i="1"/>
  <c r="AF29" i="1" s="1"/>
  <c r="AF21" i="1"/>
  <c r="AF28" i="1" s="1"/>
  <c r="AG22" i="1"/>
  <c r="AG29" i="1" s="1"/>
  <c r="AG21" i="1"/>
  <c r="AG28" i="1" s="1"/>
  <c r="AH22" i="1"/>
  <c r="AH29" i="1" s="1"/>
  <c r="AH21" i="1"/>
  <c r="AH28" i="1" s="1"/>
  <c r="AI21" i="1"/>
  <c r="AI28" i="1" s="1"/>
  <c r="AI22" i="1"/>
  <c r="AI29" i="1" s="1"/>
  <c r="AJ21" i="1"/>
  <c r="AJ28" i="1" s="1"/>
  <c r="AJ22" i="1"/>
  <c r="AJ29" i="1" s="1"/>
  <c r="AK22" i="1"/>
  <c r="AK29" i="1" s="1"/>
  <c r="AK21" i="1"/>
  <c r="AK28" i="1" s="1"/>
  <c r="AL21" i="1"/>
  <c r="AL28" i="1" s="1"/>
  <c r="AL22" i="1"/>
  <c r="AL29" i="1" s="1"/>
  <c r="AM22" i="1"/>
  <c r="AM29" i="1" s="1"/>
  <c r="AM21" i="1"/>
  <c r="AM28" i="1" s="1"/>
  <c r="AN21" i="1"/>
  <c r="AN28" i="1" s="1"/>
  <c r="AN22" i="1"/>
  <c r="AN29" i="1" s="1"/>
  <c r="AO21" i="1"/>
  <c r="AO22" i="1"/>
  <c r="AP22" i="1"/>
  <c r="AP29" i="1" s="1"/>
  <c r="AP21" i="1"/>
  <c r="AP28" i="1" s="1"/>
  <c r="AQ22" i="1"/>
  <c r="AQ29" i="1" s="1"/>
  <c r="AQ21" i="1"/>
  <c r="AQ28" i="1" s="1"/>
  <c r="AR21" i="1"/>
  <c r="AR28" i="1" s="1"/>
  <c r="AR22" i="1"/>
  <c r="AR29" i="1" s="1"/>
  <c r="AS22" i="1"/>
  <c r="AS29" i="1" s="1"/>
  <c r="AS21" i="1"/>
  <c r="AS28" i="1" s="1"/>
  <c r="AT21" i="1"/>
  <c r="AT28" i="1" s="1"/>
  <c r="AT22" i="1"/>
  <c r="AT29" i="1" s="1"/>
  <c r="AU22" i="1"/>
  <c r="AU29" i="1" s="1"/>
  <c r="AU21" i="1"/>
  <c r="AU28" i="1" s="1"/>
  <c r="AV21" i="1"/>
  <c r="AV28" i="1" s="1"/>
  <c r="AV22" i="1"/>
  <c r="AV29" i="1" s="1"/>
  <c r="AW21" i="1"/>
  <c r="AW28" i="1" s="1"/>
  <c r="AW22" i="1"/>
  <c r="AW29" i="1" s="1"/>
  <c r="AX22" i="1"/>
  <c r="AX29" i="1" s="1"/>
  <c r="AX21" i="1"/>
  <c r="AX28" i="1" s="1"/>
  <c r="AY22" i="1"/>
  <c r="AY29" i="1" s="1"/>
  <c r="AY21" i="1"/>
  <c r="AY28" i="1" s="1"/>
  <c r="AZ22" i="1"/>
  <c r="AZ29" i="1" s="1"/>
  <c r="AZ21" i="1"/>
  <c r="AZ28" i="1" s="1"/>
  <c r="BA22" i="1"/>
  <c r="BA21" i="1"/>
  <c r="BB22" i="1"/>
  <c r="BB29" i="1" s="1"/>
  <c r="BB21" i="1"/>
  <c r="BB28" i="1" s="1"/>
  <c r="BC22" i="1"/>
  <c r="BC29" i="1" s="1"/>
  <c r="BC21" i="1"/>
  <c r="BC28" i="1" s="1"/>
  <c r="BD21" i="1"/>
  <c r="BD28" i="1" s="1"/>
  <c r="BD22" i="1"/>
  <c r="BD29" i="1" s="1"/>
  <c r="BE22" i="1"/>
  <c r="BE29" i="1" s="1"/>
  <c r="BE21" i="1"/>
  <c r="BE28" i="1" s="1"/>
  <c r="I43" i="1" l="1"/>
  <c r="I50" i="1" s="1"/>
  <c r="AO29" i="1"/>
  <c r="G43" i="1"/>
  <c r="G50" i="1" s="1"/>
  <c r="Q29" i="1"/>
  <c r="H43" i="1"/>
  <c r="H50" i="1" s="1"/>
  <c r="AC29" i="1"/>
  <c r="J43" i="1"/>
  <c r="BA29" i="1"/>
  <c r="I42" i="1"/>
  <c r="I49" i="1" s="1"/>
  <c r="AO28" i="1"/>
  <c r="H42" i="1"/>
  <c r="H49" i="1" s="1"/>
  <c r="AC28" i="1"/>
  <c r="G42" i="1"/>
  <c r="G49" i="1" s="1"/>
  <c r="Q28" i="1"/>
  <c r="BH13" i="1"/>
  <c r="BH14" i="1" s="1"/>
  <c r="BH15" i="1"/>
  <c r="J42" i="1"/>
  <c r="BA28" i="1"/>
  <c r="F43" i="1"/>
  <c r="C22" i="1"/>
  <c r="F29" i="1"/>
  <c r="C21" i="1"/>
  <c r="F42" i="1"/>
  <c r="F28" i="1"/>
  <c r="C28" i="1" s="1"/>
  <c r="C29" i="1" l="1"/>
  <c r="C30" i="1" s="1"/>
  <c r="BI15" i="1"/>
  <c r="BI13" i="1"/>
  <c r="BI14" i="1" s="1"/>
  <c r="C42" i="1"/>
  <c r="F49" i="1"/>
  <c r="C43" i="1"/>
  <c r="F50" i="1"/>
  <c r="BJ15" i="1" l="1"/>
  <c r="BJ13" i="1"/>
  <c r="BJ14" i="1" s="1"/>
  <c r="BK13" i="1" l="1"/>
  <c r="BK15" i="1"/>
  <c r="BK14" i="1"/>
  <c r="BL13" i="1" l="1"/>
  <c r="BL14" i="1"/>
  <c r="BL15" i="1"/>
  <c r="J36" i="1" s="1"/>
  <c r="BM15" i="1" l="1"/>
  <c r="BM13" i="1"/>
  <c r="BM14" i="1" s="1"/>
  <c r="J34" i="1"/>
  <c r="BN15" i="1" l="1"/>
  <c r="BN13" i="1"/>
  <c r="BN14" i="1" s="1"/>
  <c r="E55" i="1"/>
  <c r="E56" i="1" s="1"/>
  <c r="J35" i="1"/>
  <c r="BO13" i="1" l="1"/>
  <c r="BO15" i="1"/>
  <c r="BO14" i="1"/>
  <c r="J44" i="1"/>
  <c r="J49" i="1" l="1"/>
  <c r="J50" i="1"/>
  <c r="J48" i="1"/>
  <c r="BP13" i="1"/>
  <c r="BP14" i="1" s="1"/>
  <c r="BP15" i="1"/>
  <c r="BQ15" i="1" l="1"/>
  <c r="BQ13" i="1"/>
  <c r="BQ14" i="1" s="1"/>
  <c r="BR15" i="1" l="1"/>
  <c r="BR13" i="1"/>
  <c r="BR14" i="1" s="1"/>
  <c r="BS13" i="1" l="1"/>
  <c r="BS15" i="1"/>
  <c r="BS14" i="1"/>
  <c r="BT13" i="1" l="1"/>
  <c r="BT14" i="1" s="1"/>
  <c r="BT15" i="1"/>
  <c r="BU15" i="1" l="1"/>
  <c r="BU13" i="1"/>
  <c r="BU14" i="1"/>
  <c r="BV15" i="1" l="1"/>
  <c r="BV13" i="1"/>
  <c r="BV14" i="1" s="1"/>
  <c r="BW13" i="1" l="1"/>
  <c r="BW15" i="1"/>
  <c r="BW14" i="1"/>
  <c r="BX13" i="1" l="1"/>
  <c r="BX14" i="1"/>
  <c r="BX15" i="1"/>
  <c r="K36" i="1" s="1"/>
  <c r="BY15" i="1" l="1"/>
  <c r="BY13" i="1"/>
  <c r="BY14" i="1" s="1"/>
  <c r="K34" i="1"/>
  <c r="K35" i="1" s="1"/>
  <c r="BZ15" i="1" l="1"/>
  <c r="BZ13" i="1"/>
  <c r="BZ14" i="1" s="1"/>
  <c r="K44" i="1"/>
  <c r="CA13" i="1" l="1"/>
  <c r="CA15" i="1"/>
  <c r="CA14" i="1"/>
  <c r="K50" i="1"/>
  <c r="K49" i="1"/>
  <c r="K48" i="1"/>
  <c r="CB13" i="1" l="1"/>
  <c r="CB14" i="1"/>
  <c r="CB15" i="1"/>
  <c r="CC15" i="1" l="1"/>
  <c r="CC13" i="1"/>
  <c r="CC14" i="1"/>
  <c r="CD15" i="1" l="1"/>
  <c r="CD13" i="1"/>
  <c r="CD14" i="1" s="1"/>
  <c r="CE13" i="1" l="1"/>
  <c r="CE15" i="1"/>
  <c r="CE14" i="1"/>
  <c r="CF13" i="1" l="1"/>
  <c r="CF14" i="1" s="1"/>
  <c r="CF15" i="1"/>
  <c r="CG15" i="1" l="1"/>
  <c r="CG13" i="1"/>
  <c r="CG14" i="1" s="1"/>
  <c r="CH15" i="1" l="1"/>
  <c r="CH13" i="1"/>
  <c r="CH14" i="1" s="1"/>
  <c r="CI13" i="1" l="1"/>
  <c r="CI15" i="1"/>
  <c r="CI14" i="1"/>
  <c r="CJ13" i="1" l="1"/>
  <c r="CJ15" i="1"/>
  <c r="L36" i="1" s="1"/>
  <c r="CJ14" i="1"/>
  <c r="CK15" i="1" l="1"/>
  <c r="CK13" i="1"/>
  <c r="CK14" i="1" s="1"/>
  <c r="L34" i="1"/>
  <c r="L35" i="1" s="1"/>
  <c r="L44" i="1" s="1"/>
  <c r="CL15" i="1" l="1"/>
  <c r="CL13" i="1"/>
  <c r="CL14" i="1" s="1"/>
  <c r="L49" i="1"/>
  <c r="C49" i="1" s="1"/>
  <c r="L50" i="1"/>
  <c r="C50" i="1" s="1"/>
  <c r="L48" i="1"/>
  <c r="C48" i="1" s="1"/>
  <c r="CM13" i="1" l="1"/>
  <c r="CM15" i="1"/>
  <c r="CM14" i="1"/>
  <c r="C51" i="1"/>
  <c r="CN13" i="1" l="1"/>
  <c r="CN14" i="1"/>
  <c r="CN15" i="1"/>
  <c r="CO15" i="1" l="1"/>
  <c r="CO13" i="1"/>
  <c r="CO14" i="1" s="1"/>
  <c r="CP15" i="1" l="1"/>
  <c r="CP13" i="1"/>
  <c r="CP14" i="1" s="1"/>
  <c r="CQ13" i="1" l="1"/>
  <c r="CQ15" i="1"/>
  <c r="CQ14" i="1"/>
  <c r="CR13" i="1" l="1"/>
  <c r="CR14" i="1" s="1"/>
  <c r="CR15" i="1"/>
  <c r="CS15" i="1" l="1"/>
  <c r="CS13" i="1"/>
  <c r="CS14" i="1"/>
  <c r="CT15" i="1" l="1"/>
  <c r="CT13" i="1"/>
  <c r="CT14" i="1" s="1"/>
  <c r="CU13" i="1" l="1"/>
  <c r="CU15" i="1"/>
  <c r="CU14" i="1"/>
  <c r="CV13" i="1" l="1"/>
  <c r="CV15" i="1"/>
  <c r="CV14" i="1"/>
  <c r="CW15" i="1" l="1"/>
  <c r="M36" i="1" s="1"/>
  <c r="CW13" i="1"/>
  <c r="CW14" i="1" s="1"/>
  <c r="M34" i="1"/>
</calcChain>
</file>

<file path=xl/sharedStrings.xml><?xml version="1.0" encoding="utf-8"?>
<sst xmlns="http://schemas.openxmlformats.org/spreadsheetml/2006/main" count="101" uniqueCount="60">
  <si>
    <t>DUMMY transaction</t>
  </si>
  <si>
    <t>Years</t>
  </si>
  <si>
    <t>Months</t>
  </si>
  <si>
    <t>Total RONA</t>
  </si>
  <si>
    <t>Remaining replen period</t>
  </si>
  <si>
    <t>2 year replen</t>
  </si>
  <si>
    <t>Total EL</t>
  </si>
  <si>
    <t>Monthly</t>
  </si>
  <si>
    <t xml:space="preserve">WAL of pool </t>
  </si>
  <si>
    <t>WAL of pool</t>
  </si>
  <si>
    <t>EL %</t>
  </si>
  <si>
    <t>Remaining period to first call</t>
  </si>
  <si>
    <t>5 year call</t>
  </si>
  <si>
    <t>Two thirds EL</t>
  </si>
  <si>
    <t>Expected Maturity</t>
  </si>
  <si>
    <t>One third EL</t>
  </si>
  <si>
    <t>One third EM</t>
  </si>
  <si>
    <t>Amortisation</t>
  </si>
  <si>
    <t>Two third EM</t>
  </si>
  <si>
    <t>SES</t>
  </si>
  <si>
    <t>Replen ends</t>
  </si>
  <si>
    <t>Monthly basis</t>
  </si>
  <si>
    <t>Principal cashflow</t>
  </si>
  <si>
    <t>OS Bal</t>
  </si>
  <si>
    <t>Credit losses</t>
  </si>
  <si>
    <t>Totals</t>
  </si>
  <si>
    <t>Exposure value of SES</t>
  </si>
  <si>
    <t>Even Distn</t>
  </si>
  <si>
    <t>Front Loaded</t>
  </si>
  <si>
    <t>Back Loaded</t>
  </si>
  <si>
    <t>SES abosorbing UIOLI</t>
  </si>
  <si>
    <t>SES to be deducted =&gt;</t>
  </si>
  <si>
    <t>Annual basis</t>
  </si>
  <si>
    <t>Simple model approach</t>
  </si>
  <si>
    <t>WAL</t>
  </si>
  <si>
    <t>UIOLI</t>
  </si>
  <si>
    <t>Rolling window approach (Current approach)</t>
  </si>
  <si>
    <t xml:space="preserve"> </t>
  </si>
  <si>
    <t>Full model approach</t>
  </si>
  <si>
    <t>First loss</t>
  </si>
  <si>
    <t>SCRAs</t>
  </si>
  <si>
    <t>Amount deducted from CET1  (post offsetting SCRAs)</t>
  </si>
  <si>
    <t>Bank abc</t>
  </si>
  <si>
    <t>EAD</t>
  </si>
  <si>
    <t>Total RWA</t>
  </si>
  <si>
    <t>Pre transaction</t>
  </si>
  <si>
    <t>Equity</t>
  </si>
  <si>
    <t>EL deduction</t>
  </si>
  <si>
    <t>CET1</t>
  </si>
  <si>
    <t>Securitisation deduction</t>
  </si>
  <si>
    <t>CET1 %</t>
  </si>
  <si>
    <t>Transaction</t>
  </si>
  <si>
    <t>RWA</t>
  </si>
  <si>
    <t>EL</t>
  </si>
  <si>
    <t>Post transction - current SES method</t>
  </si>
  <si>
    <t>Post transction - Full Model method</t>
  </si>
  <si>
    <t>Post transction - Simple Model method</t>
  </si>
  <si>
    <t>CET 1 benefit of transaction</t>
  </si>
  <si>
    <t>Impact</t>
  </si>
  <si>
    <t>BPFI consultation response to EBA draft RTS on SES_14102022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</si>
</sst>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/>
    <xf numFmtId="165" fontId="3" fillId="0" borderId="0" xfId="1" applyNumberFormat="1" applyFont="1"/>
    <xf numFmtId="10" fontId="3" fillId="0" borderId="0" xfId="2" applyNumberFormat="1" applyFont="1"/>
    <xf numFmtId="0" fontId="4" fillId="0" borderId="0" xfId="0" applyFont="1"/>
    <xf numFmtId="10" fontId="4" fillId="0" borderId="0" xfId="2" applyNumberFormat="1" applyFont="1"/>
    <xf numFmtId="0" fontId="5" fillId="0" borderId="0" xfId="0" applyFont="1"/>
    <xf numFmtId="165" fontId="5" fillId="0" borderId="0" xfId="1" applyNumberFormat="1" applyFont="1"/>
    <xf numFmtId="165" fontId="5" fillId="0" borderId="0" xfId="0" applyNumberFormat="1" applyFont="1"/>
    <xf numFmtId="165" fontId="4" fillId="0" borderId="0" xfId="0" applyNumberFormat="1" applyFont="1"/>
    <xf numFmtId="9" fontId="3" fillId="0" borderId="0" xfId="0" applyNumberFormat="1" applyFont="1"/>
    <xf numFmtId="10" fontId="3" fillId="0" borderId="0" xfId="0" applyNumberFormat="1" applyFont="1"/>
    <xf numFmtId="0" fontId="3" fillId="2" borderId="0" xfId="0" applyFont="1" applyFill="1"/>
    <xf numFmtId="0" fontId="5" fillId="2" borderId="0" xfId="0" applyFont="1" applyFill="1"/>
    <xf numFmtId="14" fontId="6" fillId="2" borderId="0" xfId="0" applyNumberFormat="1" applyFont="1" applyFill="1"/>
    <xf numFmtId="14" fontId="3" fillId="2" borderId="0" xfId="0" applyNumberFormat="1" applyFont="1" applyFill="1"/>
    <xf numFmtId="14" fontId="3" fillId="0" borderId="0" xfId="0" applyNumberFormat="1" applyFont="1"/>
    <xf numFmtId="164" fontId="3" fillId="2" borderId="0" xfId="0" applyNumberFormat="1" applyFont="1" applyFill="1"/>
    <xf numFmtId="164" fontId="3" fillId="0" borderId="0" xfId="1" applyNumberFormat="1" applyFont="1"/>
    <xf numFmtId="0" fontId="5" fillId="2" borderId="1" xfId="0" applyFont="1" applyFill="1" applyBorder="1"/>
    <xf numFmtId="0" fontId="3" fillId="2" borderId="2" xfId="0" applyFont="1" applyFill="1" applyBorder="1"/>
    <xf numFmtId="164" fontId="6" fillId="2" borderId="3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164" fontId="7" fillId="0" borderId="0" xfId="1" applyNumberFormat="1" applyFont="1"/>
    <xf numFmtId="43" fontId="3" fillId="0" borderId="0" xfId="1" applyFont="1"/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0" fillId="0" borderId="0" xfId="1" applyNumberFormat="1" applyFont="1"/>
    <xf numFmtId="166" fontId="0" fillId="0" borderId="0" xfId="2" applyNumberFormat="1" applyFont="1"/>
    <xf numFmtId="9" fontId="0" fillId="0" borderId="0" xfId="0" applyNumberFormat="1"/>
    <xf numFmtId="0" fontId="8" fillId="0" borderId="0" xfId="0" applyFont="1"/>
    <xf numFmtId="10" fontId="0" fillId="0" borderId="0" xfId="0" applyNumberFormat="1"/>
    <xf numFmtId="0" fontId="3" fillId="0" borderId="5" xfId="0" applyFont="1" applyBorder="1"/>
    <xf numFmtId="10" fontId="3" fillId="0" borderId="7" xfId="0" applyNumberFormat="1" applyFont="1" applyBorder="1"/>
    <xf numFmtId="0" fontId="3" fillId="0" borderId="6" xfId="0" applyFont="1" applyBorder="1"/>
    <xf numFmtId="0" fontId="5" fillId="0" borderId="1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W56"/>
  <sheetViews>
    <sheetView tabSelected="1" zoomScale="115" zoomScaleNormal="115" workbookViewId="0">
      <selection activeCell="C51" sqref="C51"/>
    </sheetView>
  </sheetViews>
  <sheetFormatPr defaultRowHeight="14.5" x14ac:dyDescent="0.35"/>
  <cols>
    <col min="1" max="1" width="14" style="2" bestFit="1" customWidth="1"/>
    <col min="2" max="2" width="15" style="2" bestFit="1" customWidth="1"/>
    <col min="3" max="4" width="17.26953125" style="2" bestFit="1" customWidth="1"/>
    <col min="5" max="5" width="15" style="2" bestFit="1" customWidth="1"/>
    <col min="6" max="68" width="14" style="2" bestFit="1" customWidth="1"/>
    <col min="69" max="88" width="12.26953125" style="2" bestFit="1" customWidth="1"/>
    <col min="89" max="93" width="11.26953125" style="2" bestFit="1" customWidth="1"/>
    <col min="94" max="100" width="10.1796875" style="2" bestFit="1" customWidth="1"/>
    <col min="101" max="101" width="12.26953125" style="2" bestFit="1" customWidth="1"/>
  </cols>
  <sheetData>
    <row r="2" spans="2:101" x14ac:dyDescent="0.35">
      <c r="B2" s="1" t="s">
        <v>0</v>
      </c>
      <c r="E2" s="3">
        <v>44713</v>
      </c>
      <c r="J2" s="2" t="s">
        <v>1</v>
      </c>
      <c r="K2" s="2" t="s">
        <v>2</v>
      </c>
    </row>
    <row r="3" spans="2:101" x14ac:dyDescent="0.35">
      <c r="D3" s="2" t="s">
        <v>3</v>
      </c>
      <c r="E3" s="4">
        <v>2000000000</v>
      </c>
      <c r="H3" s="2" t="s">
        <v>4</v>
      </c>
      <c r="J3" s="5">
        <f>(DATE(2024,6,30)-E12)/365.25</f>
        <v>2.001368925393566</v>
      </c>
      <c r="K3" s="4">
        <f>J3*12</f>
        <v>24.016427104722794</v>
      </c>
      <c r="L3" s="2" t="s">
        <v>5</v>
      </c>
      <c r="N3" s="2" t="s">
        <v>39</v>
      </c>
      <c r="O3" s="13">
        <v>0.02</v>
      </c>
    </row>
    <row r="4" spans="2:101" x14ac:dyDescent="0.35">
      <c r="D4" s="2" t="s">
        <v>6</v>
      </c>
      <c r="E4" s="4">
        <v>50000000</v>
      </c>
      <c r="F4" s="2" t="s">
        <v>7</v>
      </c>
      <c r="H4" s="2" t="s">
        <v>8</v>
      </c>
      <c r="J4" s="5">
        <v>3</v>
      </c>
      <c r="K4" s="4">
        <f>J4*12</f>
        <v>36</v>
      </c>
      <c r="L4" s="2" t="s">
        <v>9</v>
      </c>
      <c r="N4" s="2" t="s">
        <v>40</v>
      </c>
      <c r="O4" s="14">
        <v>2.5000000000000001E-2</v>
      </c>
    </row>
    <row r="5" spans="2:101" x14ac:dyDescent="0.35">
      <c r="D5" s="2" t="s">
        <v>10</v>
      </c>
      <c r="E5" s="6">
        <f>E4/E3</f>
        <v>2.5000000000000001E-2</v>
      </c>
      <c r="F5" s="6">
        <f>E5/12</f>
        <v>2.0833333333333333E-3</v>
      </c>
      <c r="H5" s="2" t="s">
        <v>11</v>
      </c>
      <c r="J5" s="5">
        <f>(DATE(2027,6,30)-E12)/365.25</f>
        <v>4.9993155373032172</v>
      </c>
      <c r="K5" s="4">
        <f>J5*12</f>
        <v>59.991786447638603</v>
      </c>
      <c r="L5" s="2" t="s">
        <v>12</v>
      </c>
    </row>
    <row r="6" spans="2:101" x14ac:dyDescent="0.35">
      <c r="D6" s="7" t="s">
        <v>13</v>
      </c>
      <c r="E6" s="8">
        <f>E5*2/3</f>
        <v>1.6666666666666666E-2</v>
      </c>
      <c r="F6" s="6">
        <f>E6/12</f>
        <v>1.3888888888888889E-3</v>
      </c>
      <c r="H6" s="9" t="s">
        <v>14</v>
      </c>
      <c r="I6" s="9"/>
      <c r="J6" s="10">
        <f>MIN(IF(SUM(J3:J4)&gt;J5,SUM(J3:J4),J5),5)</f>
        <v>5</v>
      </c>
      <c r="K6" s="11">
        <f>ROUNDDOWN(J6*12,0)</f>
        <v>60</v>
      </c>
    </row>
    <row r="7" spans="2:101" x14ac:dyDescent="0.35">
      <c r="D7" s="7" t="s">
        <v>15</v>
      </c>
      <c r="E7" s="8">
        <f>E5/3</f>
        <v>8.3333333333333332E-3</v>
      </c>
      <c r="F7" s="6">
        <f>E7/12</f>
        <v>6.9444444444444447E-4</v>
      </c>
      <c r="H7" s="7" t="s">
        <v>16</v>
      </c>
      <c r="I7" s="7"/>
      <c r="J7" s="12">
        <f>J6/3</f>
        <v>1.6666666666666667</v>
      </c>
      <c r="K7" s="12">
        <f>ROUND(J7*12,0)</f>
        <v>20</v>
      </c>
    </row>
    <row r="8" spans="2:101" x14ac:dyDescent="0.35">
      <c r="D8" s="2" t="s">
        <v>17</v>
      </c>
      <c r="E8" s="13">
        <v>0.2</v>
      </c>
      <c r="F8" s="6">
        <f>E8/12</f>
        <v>1.6666666666666666E-2</v>
      </c>
      <c r="H8" s="7" t="s">
        <v>18</v>
      </c>
      <c r="J8" s="12">
        <f>J6-J7</f>
        <v>3.333333333333333</v>
      </c>
      <c r="K8" s="12">
        <f>K6-K7</f>
        <v>40</v>
      </c>
    </row>
    <row r="9" spans="2:101" x14ac:dyDescent="0.35">
      <c r="D9" s="2" t="s">
        <v>19</v>
      </c>
      <c r="E9" s="14">
        <v>5.0000000000000001E-3</v>
      </c>
    </row>
    <row r="10" spans="2:101" x14ac:dyDescent="0.3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 t="s">
        <v>20</v>
      </c>
    </row>
    <row r="11" spans="2:101" x14ac:dyDescent="0.35">
      <c r="C11" s="1" t="s">
        <v>21</v>
      </c>
      <c r="E11" s="15">
        <v>1</v>
      </c>
      <c r="F11" s="15">
        <v>2</v>
      </c>
      <c r="G11" s="15">
        <v>3</v>
      </c>
      <c r="H11" s="15">
        <v>4</v>
      </c>
      <c r="I11" s="15">
        <v>5</v>
      </c>
      <c r="J11" s="15">
        <v>6</v>
      </c>
      <c r="K11" s="15">
        <v>7</v>
      </c>
      <c r="L11" s="15">
        <v>8</v>
      </c>
      <c r="M11" s="15">
        <v>9</v>
      </c>
      <c r="N11" s="15">
        <v>10</v>
      </c>
      <c r="O11" s="15">
        <v>11</v>
      </c>
      <c r="P11" s="15">
        <v>12</v>
      </c>
      <c r="Q11" s="15">
        <v>13</v>
      </c>
      <c r="R11" s="15">
        <v>14</v>
      </c>
      <c r="S11" s="15">
        <v>15</v>
      </c>
      <c r="T11" s="15">
        <v>16</v>
      </c>
      <c r="U11" s="15">
        <v>17</v>
      </c>
      <c r="V11" s="15">
        <v>18</v>
      </c>
      <c r="W11" s="15">
        <v>19</v>
      </c>
      <c r="X11" s="15">
        <v>20</v>
      </c>
      <c r="Y11" s="15">
        <v>21</v>
      </c>
      <c r="Z11" s="15">
        <v>22</v>
      </c>
      <c r="AA11" s="15">
        <v>23</v>
      </c>
      <c r="AB11" s="15">
        <v>24</v>
      </c>
      <c r="AC11" s="2">
        <v>25</v>
      </c>
      <c r="AD11" s="2">
        <v>26</v>
      </c>
      <c r="AE11" s="2">
        <v>27</v>
      </c>
      <c r="AF11" s="2">
        <v>28</v>
      </c>
      <c r="AG11" s="2">
        <v>29</v>
      </c>
      <c r="AH11" s="2">
        <v>30</v>
      </c>
      <c r="AI11" s="2">
        <v>31</v>
      </c>
      <c r="AJ11" s="2">
        <v>32</v>
      </c>
      <c r="AK11" s="2">
        <v>33</v>
      </c>
      <c r="AL11" s="2">
        <v>34</v>
      </c>
      <c r="AM11" s="2">
        <v>35</v>
      </c>
      <c r="AN11" s="2">
        <v>36</v>
      </c>
      <c r="AO11" s="2">
        <v>37</v>
      </c>
      <c r="AP11" s="2">
        <v>38</v>
      </c>
      <c r="AQ11" s="2">
        <v>39</v>
      </c>
      <c r="AR11" s="2">
        <v>40</v>
      </c>
      <c r="AS11" s="2">
        <v>41</v>
      </c>
      <c r="AT11" s="2">
        <v>42</v>
      </c>
      <c r="AU11" s="2">
        <v>43</v>
      </c>
      <c r="AV11" s="2">
        <v>44</v>
      </c>
      <c r="AW11" s="2">
        <v>45</v>
      </c>
      <c r="AX11" s="2">
        <v>46</v>
      </c>
      <c r="AY11" s="2">
        <v>47</v>
      </c>
      <c r="AZ11" s="2">
        <v>48</v>
      </c>
      <c r="BA11" s="2">
        <v>49</v>
      </c>
      <c r="BB11" s="2">
        <v>50</v>
      </c>
      <c r="BC11" s="2">
        <v>51</v>
      </c>
      <c r="BD11" s="2">
        <v>52</v>
      </c>
      <c r="BE11" s="2">
        <v>53</v>
      </c>
      <c r="BF11" s="2">
        <v>54</v>
      </c>
      <c r="BG11" s="2">
        <v>55</v>
      </c>
      <c r="BH11" s="2">
        <v>56</v>
      </c>
      <c r="BI11" s="2">
        <v>57</v>
      </c>
      <c r="BJ11" s="2">
        <v>58</v>
      </c>
      <c r="BK11" s="2">
        <v>59</v>
      </c>
      <c r="BL11" s="2">
        <v>60</v>
      </c>
      <c r="BM11" s="2">
        <v>61</v>
      </c>
      <c r="BN11" s="2">
        <v>62</v>
      </c>
      <c r="BO11" s="2">
        <v>63</v>
      </c>
      <c r="BP11" s="2">
        <v>64</v>
      </c>
      <c r="BQ11" s="2">
        <v>65</v>
      </c>
      <c r="BR11" s="2">
        <v>66</v>
      </c>
      <c r="BS11" s="2">
        <v>67</v>
      </c>
      <c r="BT11" s="2">
        <v>68</v>
      </c>
      <c r="BU11" s="2">
        <v>69</v>
      </c>
      <c r="BV11" s="2">
        <v>70</v>
      </c>
      <c r="BW11" s="2">
        <v>71</v>
      </c>
      <c r="BX11" s="2">
        <v>72</v>
      </c>
      <c r="BY11" s="2">
        <v>73</v>
      </c>
      <c r="BZ11" s="2">
        <v>74</v>
      </c>
      <c r="CA11" s="2">
        <v>75</v>
      </c>
      <c r="CB11" s="2">
        <v>76</v>
      </c>
      <c r="CC11" s="2">
        <v>77</v>
      </c>
      <c r="CD11" s="2">
        <v>78</v>
      </c>
      <c r="CE11" s="2">
        <v>79</v>
      </c>
      <c r="CF11" s="2">
        <v>80</v>
      </c>
      <c r="CG11" s="2">
        <v>81</v>
      </c>
      <c r="CH11" s="2">
        <v>82</v>
      </c>
      <c r="CI11" s="2">
        <v>83</v>
      </c>
      <c r="CJ11" s="2">
        <v>84</v>
      </c>
      <c r="CK11" s="2">
        <v>85</v>
      </c>
      <c r="CL11" s="2">
        <v>86</v>
      </c>
      <c r="CM11" s="2">
        <v>87</v>
      </c>
      <c r="CN11" s="2">
        <v>88</v>
      </c>
      <c r="CO11" s="2">
        <v>89</v>
      </c>
      <c r="CP11" s="2">
        <v>90</v>
      </c>
      <c r="CQ11" s="2">
        <v>91</v>
      </c>
      <c r="CR11" s="2">
        <v>92</v>
      </c>
      <c r="CS11" s="2">
        <v>93</v>
      </c>
      <c r="CT11" s="2">
        <v>94</v>
      </c>
      <c r="CU11" s="2">
        <v>95</v>
      </c>
      <c r="CV11" s="2">
        <v>96</v>
      </c>
      <c r="CW11" s="2">
        <v>97</v>
      </c>
    </row>
    <row r="12" spans="2:101" x14ac:dyDescent="0.35">
      <c r="E12" s="17">
        <v>44742</v>
      </c>
      <c r="F12" s="18">
        <v>44773</v>
      </c>
      <c r="G12" s="18">
        <v>44804</v>
      </c>
      <c r="H12" s="18">
        <v>44834</v>
      </c>
      <c r="I12" s="18">
        <v>44865</v>
      </c>
      <c r="J12" s="18">
        <v>44895</v>
      </c>
      <c r="K12" s="18">
        <v>44926</v>
      </c>
      <c r="L12" s="18">
        <v>44957</v>
      </c>
      <c r="M12" s="18">
        <v>44985</v>
      </c>
      <c r="N12" s="18">
        <v>45016</v>
      </c>
      <c r="O12" s="18">
        <v>45046</v>
      </c>
      <c r="P12" s="18">
        <v>45077</v>
      </c>
      <c r="Q12" s="18">
        <v>45107</v>
      </c>
      <c r="R12" s="18">
        <v>45138</v>
      </c>
      <c r="S12" s="18">
        <v>45169</v>
      </c>
      <c r="T12" s="18">
        <v>45199</v>
      </c>
      <c r="U12" s="18">
        <v>45230</v>
      </c>
      <c r="V12" s="18">
        <v>45260</v>
      </c>
      <c r="W12" s="18">
        <v>45291</v>
      </c>
      <c r="X12" s="18">
        <v>45322</v>
      </c>
      <c r="Y12" s="18">
        <v>45351</v>
      </c>
      <c r="Z12" s="18">
        <v>45382</v>
      </c>
      <c r="AA12" s="18">
        <v>45412</v>
      </c>
      <c r="AB12" s="18">
        <v>45443</v>
      </c>
      <c r="AC12" s="19">
        <v>45473</v>
      </c>
      <c r="AD12" s="19">
        <v>45504</v>
      </c>
      <c r="AE12" s="19">
        <v>45535</v>
      </c>
      <c r="AF12" s="19">
        <v>45565</v>
      </c>
      <c r="AG12" s="19">
        <v>45596</v>
      </c>
      <c r="AH12" s="19">
        <v>45626</v>
      </c>
      <c r="AI12" s="19">
        <v>45657</v>
      </c>
      <c r="AJ12" s="19">
        <v>45688</v>
      </c>
      <c r="AK12" s="19">
        <v>45716</v>
      </c>
      <c r="AL12" s="19">
        <v>45747</v>
      </c>
      <c r="AM12" s="19">
        <v>45777</v>
      </c>
      <c r="AN12" s="19">
        <v>45808</v>
      </c>
      <c r="AO12" s="19">
        <v>45838</v>
      </c>
      <c r="AP12" s="19">
        <v>45869</v>
      </c>
      <c r="AQ12" s="19">
        <v>45900</v>
      </c>
      <c r="AR12" s="19">
        <v>45930</v>
      </c>
      <c r="AS12" s="19">
        <v>45961</v>
      </c>
      <c r="AT12" s="19">
        <v>45991</v>
      </c>
      <c r="AU12" s="19">
        <v>46022</v>
      </c>
      <c r="AV12" s="19">
        <v>46053</v>
      </c>
      <c r="AW12" s="19">
        <v>46081</v>
      </c>
      <c r="AX12" s="19">
        <v>46112</v>
      </c>
      <c r="AY12" s="19">
        <v>46142</v>
      </c>
      <c r="AZ12" s="19">
        <v>46173</v>
      </c>
      <c r="BA12" s="19">
        <v>46203</v>
      </c>
      <c r="BB12" s="19">
        <v>46234</v>
      </c>
      <c r="BC12" s="19">
        <v>46265</v>
      </c>
      <c r="BD12" s="19">
        <v>46295</v>
      </c>
      <c r="BE12" s="19">
        <v>46326</v>
      </c>
      <c r="BF12" s="19">
        <v>46356</v>
      </c>
      <c r="BG12" s="19">
        <v>46387</v>
      </c>
      <c r="BH12" s="19">
        <v>46418</v>
      </c>
      <c r="BI12" s="19">
        <v>46446</v>
      </c>
      <c r="BJ12" s="19">
        <v>46477</v>
      </c>
      <c r="BK12" s="19">
        <v>46507</v>
      </c>
      <c r="BL12" s="19">
        <v>46538</v>
      </c>
      <c r="BM12" s="19">
        <v>46568</v>
      </c>
      <c r="BN12" s="19">
        <v>46599</v>
      </c>
      <c r="BO12" s="19">
        <v>46630</v>
      </c>
      <c r="BP12" s="19">
        <v>46660</v>
      </c>
      <c r="BQ12" s="19">
        <v>46691</v>
      </c>
      <c r="BR12" s="19">
        <v>46721</v>
      </c>
      <c r="BS12" s="19">
        <v>46752</v>
      </c>
      <c r="BT12" s="19">
        <v>46783</v>
      </c>
      <c r="BU12" s="19">
        <v>46812</v>
      </c>
      <c r="BV12" s="19">
        <v>46843</v>
      </c>
      <c r="BW12" s="19">
        <v>46873</v>
      </c>
      <c r="BX12" s="19">
        <v>46904</v>
      </c>
      <c r="BY12" s="19">
        <v>46934</v>
      </c>
      <c r="BZ12" s="19">
        <v>46965</v>
      </c>
      <c r="CA12" s="19">
        <v>46996</v>
      </c>
      <c r="CB12" s="19">
        <v>47026</v>
      </c>
      <c r="CC12" s="19">
        <v>47057</v>
      </c>
      <c r="CD12" s="19">
        <v>47087</v>
      </c>
      <c r="CE12" s="19">
        <v>47118</v>
      </c>
      <c r="CF12" s="19">
        <v>47149</v>
      </c>
      <c r="CG12" s="19">
        <v>47177</v>
      </c>
      <c r="CH12" s="19">
        <v>47208</v>
      </c>
      <c r="CI12" s="19">
        <v>47238</v>
      </c>
      <c r="CJ12" s="19">
        <v>47269</v>
      </c>
      <c r="CK12" s="19">
        <v>47299</v>
      </c>
      <c r="CL12" s="19">
        <v>47330</v>
      </c>
      <c r="CM12" s="19">
        <v>47361</v>
      </c>
      <c r="CN12" s="19">
        <v>47391</v>
      </c>
      <c r="CO12" s="19">
        <v>47422</v>
      </c>
      <c r="CP12" s="19">
        <v>47452</v>
      </c>
      <c r="CQ12" s="19">
        <v>47483</v>
      </c>
      <c r="CR12" s="19">
        <v>47514</v>
      </c>
      <c r="CS12" s="19">
        <v>47542</v>
      </c>
      <c r="CT12" s="19">
        <v>47573</v>
      </c>
      <c r="CU12" s="19">
        <v>47603</v>
      </c>
      <c r="CV12" s="19">
        <v>47634</v>
      </c>
      <c r="CW12" s="19">
        <v>47664</v>
      </c>
    </row>
    <row r="13" spans="2:101" x14ac:dyDescent="0.35">
      <c r="D13" s="2" t="s">
        <v>22</v>
      </c>
      <c r="E13" s="20">
        <v>0</v>
      </c>
      <c r="F13" s="20">
        <f t="shared" ref="F13:BQ13" si="0">E14*$F$8</f>
        <v>33333333.333333332</v>
      </c>
      <c r="G13" s="20">
        <f t="shared" si="0"/>
        <v>33333333.333333332</v>
      </c>
      <c r="H13" s="20">
        <f t="shared" si="0"/>
        <v>33333333.333333332</v>
      </c>
      <c r="I13" s="20">
        <f t="shared" si="0"/>
        <v>33333333.333333332</v>
      </c>
      <c r="J13" s="20">
        <f t="shared" si="0"/>
        <v>33333333.333333332</v>
      </c>
      <c r="K13" s="20">
        <f t="shared" si="0"/>
        <v>33333333.333333332</v>
      </c>
      <c r="L13" s="20">
        <f t="shared" si="0"/>
        <v>33333333.333333332</v>
      </c>
      <c r="M13" s="20">
        <f t="shared" si="0"/>
        <v>33333333.333333332</v>
      </c>
      <c r="N13" s="20">
        <f t="shared" si="0"/>
        <v>33333333.333333332</v>
      </c>
      <c r="O13" s="20">
        <f t="shared" si="0"/>
        <v>33333333.333333332</v>
      </c>
      <c r="P13" s="20">
        <f t="shared" si="0"/>
        <v>33333333.333333332</v>
      </c>
      <c r="Q13" s="20">
        <f t="shared" si="0"/>
        <v>33333333.333333332</v>
      </c>
      <c r="R13" s="20">
        <f t="shared" si="0"/>
        <v>33333333.333333332</v>
      </c>
      <c r="S13" s="20">
        <f t="shared" si="0"/>
        <v>33333333.333333332</v>
      </c>
      <c r="T13" s="20">
        <f t="shared" si="0"/>
        <v>33333333.333333332</v>
      </c>
      <c r="U13" s="20">
        <f t="shared" si="0"/>
        <v>33333333.333333332</v>
      </c>
      <c r="V13" s="20">
        <f t="shared" si="0"/>
        <v>33333333.333333332</v>
      </c>
      <c r="W13" s="20">
        <f t="shared" si="0"/>
        <v>33333333.333333332</v>
      </c>
      <c r="X13" s="20">
        <f t="shared" si="0"/>
        <v>33333333.333333332</v>
      </c>
      <c r="Y13" s="20">
        <f t="shared" si="0"/>
        <v>33333333.333333332</v>
      </c>
      <c r="Z13" s="20">
        <f t="shared" si="0"/>
        <v>33333333.333333332</v>
      </c>
      <c r="AA13" s="20">
        <f t="shared" si="0"/>
        <v>33333333.333333332</v>
      </c>
      <c r="AB13" s="20">
        <f t="shared" si="0"/>
        <v>33333333.333333332</v>
      </c>
      <c r="AC13" s="4">
        <f t="shared" si="0"/>
        <v>33333333.333333332</v>
      </c>
      <c r="AD13" s="4">
        <f t="shared" si="0"/>
        <v>32777777.77777778</v>
      </c>
      <c r="AE13" s="4">
        <f t="shared" si="0"/>
        <v>32231481.481481485</v>
      </c>
      <c r="AF13" s="4">
        <f t="shared" si="0"/>
        <v>31694290.123456791</v>
      </c>
      <c r="AG13" s="4">
        <f t="shared" si="0"/>
        <v>31166051.954732511</v>
      </c>
      <c r="AH13" s="4">
        <f t="shared" si="0"/>
        <v>30646617.755486973</v>
      </c>
      <c r="AI13" s="4">
        <f t="shared" si="0"/>
        <v>30135840.792895522</v>
      </c>
      <c r="AJ13" s="4">
        <f t="shared" si="0"/>
        <v>29633576.779680599</v>
      </c>
      <c r="AK13" s="4">
        <f t="shared" si="0"/>
        <v>29139683.833352588</v>
      </c>
      <c r="AL13" s="4">
        <f t="shared" si="0"/>
        <v>28654022.436130047</v>
      </c>
      <c r="AM13" s="4">
        <f t="shared" si="0"/>
        <v>28176455.395527881</v>
      </c>
      <c r="AN13" s="4">
        <f t="shared" si="0"/>
        <v>27706847.805602416</v>
      </c>
      <c r="AO13" s="4">
        <f t="shared" si="0"/>
        <v>27245067.008842375</v>
      </c>
      <c r="AP13" s="4">
        <f t="shared" si="0"/>
        <v>26790982.558695003</v>
      </c>
      <c r="AQ13" s="4">
        <f t="shared" si="0"/>
        <v>26344466.18271675</v>
      </c>
      <c r="AR13" s="4">
        <f t="shared" si="0"/>
        <v>25905391.746338136</v>
      </c>
      <c r="AS13" s="4">
        <f t="shared" si="0"/>
        <v>25473635.217232503</v>
      </c>
      <c r="AT13" s="4">
        <f t="shared" si="0"/>
        <v>25049074.630278628</v>
      </c>
      <c r="AU13" s="4">
        <f t="shared" si="0"/>
        <v>24631590.053107318</v>
      </c>
      <c r="AV13" s="4">
        <f t="shared" si="0"/>
        <v>24221063.552222196</v>
      </c>
      <c r="AW13" s="4">
        <f t="shared" si="0"/>
        <v>23817379.159685157</v>
      </c>
      <c r="AX13" s="4">
        <f t="shared" si="0"/>
        <v>23420422.840357073</v>
      </c>
      <c r="AY13" s="4">
        <f t="shared" si="0"/>
        <v>23030082.459684454</v>
      </c>
      <c r="AZ13" s="4">
        <f t="shared" si="0"/>
        <v>22646247.752023049</v>
      </c>
      <c r="BA13" s="4">
        <f t="shared" si="0"/>
        <v>22268810.289489333</v>
      </c>
      <c r="BB13" s="4">
        <f t="shared" si="0"/>
        <v>21897663.45133118</v>
      </c>
      <c r="BC13" s="4">
        <f t="shared" si="0"/>
        <v>21532702.393808991</v>
      </c>
      <c r="BD13" s="4">
        <f t="shared" si="0"/>
        <v>21173824.020578843</v>
      </c>
      <c r="BE13" s="4">
        <f t="shared" si="0"/>
        <v>20820926.953569192</v>
      </c>
      <c r="BF13" s="4">
        <f t="shared" si="0"/>
        <v>20473911.50434304</v>
      </c>
      <c r="BG13" s="4">
        <f t="shared" si="0"/>
        <v>20132679.645937324</v>
      </c>
      <c r="BH13" s="4">
        <f t="shared" si="0"/>
        <v>19797134.985171698</v>
      </c>
      <c r="BI13" s="4">
        <f t="shared" si="0"/>
        <v>19467182.735418838</v>
      </c>
      <c r="BJ13" s="4">
        <f t="shared" si="0"/>
        <v>19142729.689828523</v>
      </c>
      <c r="BK13" s="4">
        <f t="shared" si="0"/>
        <v>18823684.194998045</v>
      </c>
      <c r="BL13" s="4">
        <f t="shared" si="0"/>
        <v>18509956.125081412</v>
      </c>
      <c r="BM13" s="4">
        <f t="shared" si="0"/>
        <v>18201456.856330056</v>
      </c>
      <c r="BN13" s="4">
        <f t="shared" si="0"/>
        <v>17898099.242057886</v>
      </c>
      <c r="BO13" s="4">
        <f t="shared" si="0"/>
        <v>17599797.588023588</v>
      </c>
      <c r="BP13" s="4">
        <f t="shared" si="0"/>
        <v>17306467.628223196</v>
      </c>
      <c r="BQ13" s="4">
        <f t="shared" si="0"/>
        <v>17018026.501086142</v>
      </c>
      <c r="BR13" s="4">
        <f t="shared" ref="BR13:CW13" si="1">BQ14*$F$8</f>
        <v>16734392.726068042</v>
      </c>
      <c r="BS13" s="4">
        <f t="shared" si="1"/>
        <v>16455486.180633575</v>
      </c>
      <c r="BT13" s="4">
        <f t="shared" si="1"/>
        <v>16181228.077623015</v>
      </c>
      <c r="BU13" s="4">
        <f t="shared" si="1"/>
        <v>15911540.942995965</v>
      </c>
      <c r="BV13" s="4">
        <f t="shared" si="1"/>
        <v>15646348.593946032</v>
      </c>
      <c r="BW13" s="4">
        <f t="shared" si="1"/>
        <v>15385576.117380265</v>
      </c>
      <c r="BX13" s="4">
        <f t="shared" si="1"/>
        <v>15129149.848757261</v>
      </c>
      <c r="BY13" s="4">
        <f t="shared" si="1"/>
        <v>14876997.351277974</v>
      </c>
      <c r="BZ13" s="4">
        <f t="shared" si="1"/>
        <v>14629047.39542334</v>
      </c>
      <c r="CA13" s="4">
        <f t="shared" si="1"/>
        <v>14385229.938832952</v>
      </c>
      <c r="CB13" s="4">
        <f t="shared" si="1"/>
        <v>14145476.10651907</v>
      </c>
      <c r="CC13" s="4">
        <f t="shared" si="1"/>
        <v>13909718.171410417</v>
      </c>
      <c r="CD13" s="4">
        <f t="shared" si="1"/>
        <v>13677889.535220243</v>
      </c>
      <c r="CE13" s="4">
        <f t="shared" si="1"/>
        <v>13449924.709633239</v>
      </c>
      <c r="CF13" s="4">
        <f t="shared" si="1"/>
        <v>13225759.297806019</v>
      </c>
      <c r="CG13" s="4">
        <f t="shared" si="1"/>
        <v>13005329.976175917</v>
      </c>
      <c r="CH13" s="4">
        <f t="shared" si="1"/>
        <v>12788574.476572987</v>
      </c>
      <c r="CI13" s="4">
        <f t="shared" si="1"/>
        <v>12575431.568630103</v>
      </c>
      <c r="CJ13" s="4">
        <f t="shared" si="1"/>
        <v>12365841.042486269</v>
      </c>
      <c r="CK13" s="4">
        <f t="shared" si="1"/>
        <v>12159743.691778162</v>
      </c>
      <c r="CL13" s="4">
        <f t="shared" si="1"/>
        <v>11957081.296915194</v>
      </c>
      <c r="CM13" s="4">
        <f t="shared" si="1"/>
        <v>11757796.608633274</v>
      </c>
      <c r="CN13" s="4">
        <f t="shared" si="1"/>
        <v>11561833.331822719</v>
      </c>
      <c r="CO13" s="4">
        <f t="shared" si="1"/>
        <v>11369136.109625673</v>
      </c>
      <c r="CP13" s="4">
        <f t="shared" si="1"/>
        <v>11179650.507798579</v>
      </c>
      <c r="CQ13" s="4">
        <f t="shared" si="1"/>
        <v>10993322.999335269</v>
      </c>
      <c r="CR13" s="4">
        <f t="shared" si="1"/>
        <v>10810100.949346347</v>
      </c>
      <c r="CS13" s="4">
        <f t="shared" si="1"/>
        <v>10629932.600190576</v>
      </c>
      <c r="CT13" s="4">
        <f t="shared" si="1"/>
        <v>10452767.056854067</v>
      </c>
      <c r="CU13" s="4">
        <f t="shared" si="1"/>
        <v>10278554.272573167</v>
      </c>
      <c r="CV13" s="4">
        <f t="shared" si="1"/>
        <v>10107245.034696948</v>
      </c>
      <c r="CW13" s="4">
        <f t="shared" si="1"/>
        <v>9938790.9507853333</v>
      </c>
    </row>
    <row r="14" spans="2:101" x14ac:dyDescent="0.35">
      <c r="E14" s="20">
        <f>E3</f>
        <v>2000000000</v>
      </c>
      <c r="F14" s="20">
        <f t="shared" ref="F14:AB14" si="2">E14</f>
        <v>2000000000</v>
      </c>
      <c r="G14" s="20">
        <f t="shared" si="2"/>
        <v>2000000000</v>
      </c>
      <c r="H14" s="20">
        <f t="shared" si="2"/>
        <v>2000000000</v>
      </c>
      <c r="I14" s="20">
        <f t="shared" si="2"/>
        <v>2000000000</v>
      </c>
      <c r="J14" s="20">
        <f t="shared" si="2"/>
        <v>2000000000</v>
      </c>
      <c r="K14" s="20">
        <f t="shared" si="2"/>
        <v>2000000000</v>
      </c>
      <c r="L14" s="20">
        <f t="shared" si="2"/>
        <v>2000000000</v>
      </c>
      <c r="M14" s="20">
        <f t="shared" si="2"/>
        <v>2000000000</v>
      </c>
      <c r="N14" s="20">
        <f t="shared" si="2"/>
        <v>2000000000</v>
      </c>
      <c r="O14" s="20">
        <f t="shared" si="2"/>
        <v>2000000000</v>
      </c>
      <c r="P14" s="20">
        <f t="shared" si="2"/>
        <v>2000000000</v>
      </c>
      <c r="Q14" s="20">
        <f t="shared" si="2"/>
        <v>2000000000</v>
      </c>
      <c r="R14" s="20">
        <f t="shared" si="2"/>
        <v>2000000000</v>
      </c>
      <c r="S14" s="20">
        <f t="shared" si="2"/>
        <v>2000000000</v>
      </c>
      <c r="T14" s="20">
        <f t="shared" si="2"/>
        <v>2000000000</v>
      </c>
      <c r="U14" s="20">
        <f t="shared" si="2"/>
        <v>2000000000</v>
      </c>
      <c r="V14" s="20">
        <f t="shared" si="2"/>
        <v>2000000000</v>
      </c>
      <c r="W14" s="20">
        <f t="shared" si="2"/>
        <v>2000000000</v>
      </c>
      <c r="X14" s="20">
        <f t="shared" si="2"/>
        <v>2000000000</v>
      </c>
      <c r="Y14" s="20">
        <f t="shared" si="2"/>
        <v>2000000000</v>
      </c>
      <c r="Z14" s="20">
        <f t="shared" si="2"/>
        <v>2000000000</v>
      </c>
      <c r="AA14" s="20">
        <f t="shared" si="2"/>
        <v>2000000000</v>
      </c>
      <c r="AB14" s="20">
        <f t="shared" si="2"/>
        <v>2000000000</v>
      </c>
      <c r="AC14" s="4">
        <f>AB14-AC13</f>
        <v>1966666666.6666667</v>
      </c>
      <c r="AD14" s="4">
        <f t="shared" ref="AD14:CO14" si="3">AC14-AD13</f>
        <v>1933888888.8888891</v>
      </c>
      <c r="AE14" s="4">
        <f t="shared" si="3"/>
        <v>1901657407.4074075</v>
      </c>
      <c r="AF14" s="4">
        <f t="shared" si="3"/>
        <v>1869963117.2839508</v>
      </c>
      <c r="AG14" s="4">
        <f t="shared" si="3"/>
        <v>1838797065.3292184</v>
      </c>
      <c r="AH14" s="4">
        <f t="shared" si="3"/>
        <v>1808150447.5737314</v>
      </c>
      <c r="AI14" s="4">
        <f t="shared" si="3"/>
        <v>1778014606.7808359</v>
      </c>
      <c r="AJ14" s="4">
        <f t="shared" si="3"/>
        <v>1748381030.0011554</v>
      </c>
      <c r="AK14" s="4">
        <f t="shared" si="3"/>
        <v>1719241346.1678028</v>
      </c>
      <c r="AL14" s="4">
        <f t="shared" si="3"/>
        <v>1690587323.7316728</v>
      </c>
      <c r="AM14" s="4">
        <f t="shared" si="3"/>
        <v>1662410868.3361449</v>
      </c>
      <c r="AN14" s="4">
        <f t="shared" si="3"/>
        <v>1634704020.5305426</v>
      </c>
      <c r="AO14" s="4">
        <f t="shared" si="3"/>
        <v>1607458953.5217001</v>
      </c>
      <c r="AP14" s="4">
        <f t="shared" si="3"/>
        <v>1580667970.9630051</v>
      </c>
      <c r="AQ14" s="4">
        <f t="shared" si="3"/>
        <v>1554323504.7802882</v>
      </c>
      <c r="AR14" s="4">
        <f t="shared" si="3"/>
        <v>1528418113.0339501</v>
      </c>
      <c r="AS14" s="4">
        <f t="shared" si="3"/>
        <v>1502944477.8167176</v>
      </c>
      <c r="AT14" s="4">
        <f t="shared" si="3"/>
        <v>1477895403.186439</v>
      </c>
      <c r="AU14" s="4">
        <f t="shared" si="3"/>
        <v>1453263813.1333318</v>
      </c>
      <c r="AV14" s="4">
        <f t="shared" si="3"/>
        <v>1429042749.5811095</v>
      </c>
      <c r="AW14" s="4">
        <f t="shared" si="3"/>
        <v>1405225370.4214244</v>
      </c>
      <c r="AX14" s="4">
        <f t="shared" si="3"/>
        <v>1381804947.5810673</v>
      </c>
      <c r="AY14" s="4">
        <f t="shared" si="3"/>
        <v>1358774865.121383</v>
      </c>
      <c r="AZ14" s="4">
        <f t="shared" si="3"/>
        <v>1336128617.36936</v>
      </c>
      <c r="BA14" s="4">
        <f t="shared" si="3"/>
        <v>1313859807.0798707</v>
      </c>
      <c r="BB14" s="4">
        <f t="shared" si="3"/>
        <v>1291962143.6285396</v>
      </c>
      <c r="BC14" s="4">
        <f t="shared" si="3"/>
        <v>1270429441.2347305</v>
      </c>
      <c r="BD14" s="4">
        <f t="shared" si="3"/>
        <v>1249255617.2141516</v>
      </c>
      <c r="BE14" s="4">
        <f t="shared" si="3"/>
        <v>1228434690.2605824</v>
      </c>
      <c r="BF14" s="4">
        <f t="shared" si="3"/>
        <v>1207960778.7562394</v>
      </c>
      <c r="BG14" s="4">
        <f t="shared" si="3"/>
        <v>1187828099.110302</v>
      </c>
      <c r="BH14" s="4">
        <f t="shared" si="3"/>
        <v>1168030964.1251302</v>
      </c>
      <c r="BI14" s="4">
        <f t="shared" si="3"/>
        <v>1148563781.3897114</v>
      </c>
      <c r="BJ14" s="4">
        <f t="shared" si="3"/>
        <v>1129421051.6998827</v>
      </c>
      <c r="BK14" s="4">
        <f t="shared" si="3"/>
        <v>1110597367.5048847</v>
      </c>
      <c r="BL14" s="4">
        <f t="shared" si="3"/>
        <v>1092087411.3798034</v>
      </c>
      <c r="BM14" s="4">
        <f t="shared" si="3"/>
        <v>1073885954.5234733</v>
      </c>
      <c r="BN14" s="4">
        <f t="shared" si="3"/>
        <v>1055987855.2814153</v>
      </c>
      <c r="BO14" s="4">
        <f t="shared" si="3"/>
        <v>1038388057.6933918</v>
      </c>
      <c r="BP14" s="4">
        <f t="shared" si="3"/>
        <v>1021081590.0651686</v>
      </c>
      <c r="BQ14" s="4">
        <f t="shared" si="3"/>
        <v>1004063563.5640825</v>
      </c>
      <c r="BR14" s="4">
        <f t="shared" si="3"/>
        <v>987329170.83801448</v>
      </c>
      <c r="BS14" s="4">
        <f t="shared" si="3"/>
        <v>970873684.65738094</v>
      </c>
      <c r="BT14" s="4">
        <f t="shared" si="3"/>
        <v>954692456.57975793</v>
      </c>
      <c r="BU14" s="4">
        <f t="shared" si="3"/>
        <v>938780915.6367619</v>
      </c>
      <c r="BV14" s="4">
        <f t="shared" si="3"/>
        <v>923134567.04281592</v>
      </c>
      <c r="BW14" s="4">
        <f t="shared" si="3"/>
        <v>907748990.92543566</v>
      </c>
      <c r="BX14" s="4">
        <f t="shared" si="3"/>
        <v>892619841.0766784</v>
      </c>
      <c r="BY14" s="4">
        <f t="shared" si="3"/>
        <v>877742843.72540045</v>
      </c>
      <c r="BZ14" s="4">
        <f t="shared" si="3"/>
        <v>863113796.32997715</v>
      </c>
      <c r="CA14" s="4">
        <f t="shared" si="3"/>
        <v>848728566.39114416</v>
      </c>
      <c r="CB14" s="4">
        <f t="shared" si="3"/>
        <v>834583090.28462505</v>
      </c>
      <c r="CC14" s="4">
        <f t="shared" si="3"/>
        <v>820673372.11321461</v>
      </c>
      <c r="CD14" s="4">
        <f t="shared" si="3"/>
        <v>806995482.57799435</v>
      </c>
      <c r="CE14" s="4">
        <f t="shared" si="3"/>
        <v>793545557.86836112</v>
      </c>
      <c r="CF14" s="4">
        <f t="shared" si="3"/>
        <v>780319798.57055509</v>
      </c>
      <c r="CG14" s="4">
        <f t="shared" si="3"/>
        <v>767314468.59437919</v>
      </c>
      <c r="CH14" s="4">
        <f t="shared" si="3"/>
        <v>754525894.1178062</v>
      </c>
      <c r="CI14" s="4">
        <f t="shared" si="3"/>
        <v>741950462.5491761</v>
      </c>
      <c r="CJ14" s="4">
        <f t="shared" si="3"/>
        <v>729584621.50668979</v>
      </c>
      <c r="CK14" s="4">
        <f t="shared" si="3"/>
        <v>717424877.8149116</v>
      </c>
      <c r="CL14" s="4">
        <f t="shared" si="3"/>
        <v>705467796.51799643</v>
      </c>
      <c r="CM14" s="4">
        <f t="shared" si="3"/>
        <v>693709999.90936315</v>
      </c>
      <c r="CN14" s="4">
        <f t="shared" si="3"/>
        <v>682148166.5775404</v>
      </c>
      <c r="CO14" s="4">
        <f t="shared" si="3"/>
        <v>670779030.4679147</v>
      </c>
      <c r="CP14" s="4">
        <f t="shared" ref="CP14:CW14" si="4">CO14-CP13</f>
        <v>659599379.96011615</v>
      </c>
      <c r="CQ14" s="4">
        <f t="shared" si="4"/>
        <v>648606056.96078086</v>
      </c>
      <c r="CR14" s="4">
        <f t="shared" si="4"/>
        <v>637795956.01143456</v>
      </c>
      <c r="CS14" s="4">
        <f t="shared" si="4"/>
        <v>627166023.41124403</v>
      </c>
      <c r="CT14" s="4">
        <f t="shared" si="4"/>
        <v>616713256.35439003</v>
      </c>
      <c r="CU14" s="4">
        <f t="shared" si="4"/>
        <v>606434702.08181691</v>
      </c>
      <c r="CV14" s="4">
        <f t="shared" si="4"/>
        <v>596327457.04711998</v>
      </c>
      <c r="CW14" s="4">
        <f t="shared" si="4"/>
        <v>586388666.0963347</v>
      </c>
    </row>
    <row r="15" spans="2:101" x14ac:dyDescent="0.35">
      <c r="D15" s="2" t="s">
        <v>24</v>
      </c>
      <c r="E15" s="15"/>
      <c r="F15" s="20">
        <f t="shared" ref="F15:BQ15" si="5">E14*$F$5</f>
        <v>4166666.6666666665</v>
      </c>
      <c r="G15" s="20">
        <f t="shared" si="5"/>
        <v>4166666.6666666665</v>
      </c>
      <c r="H15" s="20">
        <f t="shared" si="5"/>
        <v>4166666.6666666665</v>
      </c>
      <c r="I15" s="20">
        <f t="shared" si="5"/>
        <v>4166666.6666666665</v>
      </c>
      <c r="J15" s="20">
        <f t="shared" si="5"/>
        <v>4166666.6666666665</v>
      </c>
      <c r="K15" s="20">
        <f t="shared" si="5"/>
        <v>4166666.6666666665</v>
      </c>
      <c r="L15" s="20">
        <f t="shared" si="5"/>
        <v>4166666.6666666665</v>
      </c>
      <c r="M15" s="20">
        <f t="shared" si="5"/>
        <v>4166666.6666666665</v>
      </c>
      <c r="N15" s="20">
        <f t="shared" si="5"/>
        <v>4166666.6666666665</v>
      </c>
      <c r="O15" s="20">
        <f t="shared" si="5"/>
        <v>4166666.6666666665</v>
      </c>
      <c r="P15" s="20">
        <f t="shared" si="5"/>
        <v>4166666.6666666665</v>
      </c>
      <c r="Q15" s="20">
        <f t="shared" si="5"/>
        <v>4166666.6666666665</v>
      </c>
      <c r="R15" s="20">
        <f t="shared" si="5"/>
        <v>4166666.6666666665</v>
      </c>
      <c r="S15" s="20">
        <f t="shared" si="5"/>
        <v>4166666.6666666665</v>
      </c>
      <c r="T15" s="20">
        <f t="shared" si="5"/>
        <v>4166666.6666666665</v>
      </c>
      <c r="U15" s="20">
        <f t="shared" si="5"/>
        <v>4166666.6666666665</v>
      </c>
      <c r="V15" s="20">
        <f t="shared" si="5"/>
        <v>4166666.6666666665</v>
      </c>
      <c r="W15" s="20">
        <f t="shared" si="5"/>
        <v>4166666.6666666665</v>
      </c>
      <c r="X15" s="20">
        <f t="shared" si="5"/>
        <v>4166666.6666666665</v>
      </c>
      <c r="Y15" s="20">
        <f t="shared" si="5"/>
        <v>4166666.6666666665</v>
      </c>
      <c r="Z15" s="20">
        <f t="shared" si="5"/>
        <v>4166666.6666666665</v>
      </c>
      <c r="AA15" s="20">
        <f t="shared" si="5"/>
        <v>4166666.6666666665</v>
      </c>
      <c r="AB15" s="20">
        <f t="shared" si="5"/>
        <v>4166666.6666666665</v>
      </c>
      <c r="AC15" s="4">
        <f t="shared" si="5"/>
        <v>4166666.6666666665</v>
      </c>
      <c r="AD15" s="4">
        <f t="shared" si="5"/>
        <v>4097222.2222222225</v>
      </c>
      <c r="AE15" s="4">
        <f t="shared" si="5"/>
        <v>4028935.1851851856</v>
      </c>
      <c r="AF15" s="4">
        <f t="shared" si="5"/>
        <v>3961786.2654320989</v>
      </c>
      <c r="AG15" s="4">
        <f t="shared" si="5"/>
        <v>3895756.4943415639</v>
      </c>
      <c r="AH15" s="4">
        <f t="shared" si="5"/>
        <v>3830827.2194358716</v>
      </c>
      <c r="AI15" s="4">
        <f t="shared" si="5"/>
        <v>3766980.0991119402</v>
      </c>
      <c r="AJ15" s="4">
        <f t="shared" si="5"/>
        <v>3704197.0974600748</v>
      </c>
      <c r="AK15" s="4">
        <f t="shared" si="5"/>
        <v>3642460.4791690735</v>
      </c>
      <c r="AL15" s="4">
        <f t="shared" si="5"/>
        <v>3581752.8045162559</v>
      </c>
      <c r="AM15" s="4">
        <f t="shared" si="5"/>
        <v>3522056.9244409851</v>
      </c>
      <c r="AN15" s="4">
        <f t="shared" si="5"/>
        <v>3463355.975700302</v>
      </c>
      <c r="AO15" s="4">
        <f t="shared" si="5"/>
        <v>3405633.3761052969</v>
      </c>
      <c r="AP15" s="4">
        <f t="shared" si="5"/>
        <v>3348872.8198368754</v>
      </c>
      <c r="AQ15" s="4">
        <f t="shared" si="5"/>
        <v>3293058.2728395937</v>
      </c>
      <c r="AR15" s="4">
        <f t="shared" si="5"/>
        <v>3238173.9682922671</v>
      </c>
      <c r="AS15" s="4">
        <f t="shared" si="5"/>
        <v>3184204.4021540629</v>
      </c>
      <c r="AT15" s="4">
        <f t="shared" si="5"/>
        <v>3131134.3287848285</v>
      </c>
      <c r="AU15" s="4">
        <f t="shared" si="5"/>
        <v>3078948.7566384147</v>
      </c>
      <c r="AV15" s="4">
        <f t="shared" si="5"/>
        <v>3027632.9440277745</v>
      </c>
      <c r="AW15" s="4">
        <f t="shared" si="5"/>
        <v>2977172.3949606447</v>
      </c>
      <c r="AX15" s="4">
        <f t="shared" si="5"/>
        <v>2927552.8550446341</v>
      </c>
      <c r="AY15" s="4">
        <f t="shared" si="5"/>
        <v>2878760.3074605567</v>
      </c>
      <c r="AZ15" s="4">
        <f t="shared" si="5"/>
        <v>2830780.9690028811</v>
      </c>
      <c r="BA15" s="4">
        <f t="shared" si="5"/>
        <v>2783601.2861861666</v>
      </c>
      <c r="BB15" s="4">
        <f t="shared" si="5"/>
        <v>2737207.9314163974</v>
      </c>
      <c r="BC15" s="4">
        <f t="shared" si="5"/>
        <v>2691587.7992261238</v>
      </c>
      <c r="BD15" s="4">
        <f t="shared" si="5"/>
        <v>2646728.0025723553</v>
      </c>
      <c r="BE15" s="4">
        <f t="shared" si="5"/>
        <v>2602615.8691961491</v>
      </c>
      <c r="BF15" s="4">
        <f t="shared" si="5"/>
        <v>2559238.93804288</v>
      </c>
      <c r="BG15" s="4">
        <f t="shared" si="5"/>
        <v>2516584.9557421654</v>
      </c>
      <c r="BH15" s="4">
        <f t="shared" si="5"/>
        <v>2474641.8731464623</v>
      </c>
      <c r="BI15" s="4">
        <f t="shared" si="5"/>
        <v>2433397.8419273547</v>
      </c>
      <c r="BJ15" s="4">
        <f t="shared" si="5"/>
        <v>2392841.2112285653</v>
      </c>
      <c r="BK15" s="4">
        <f t="shared" si="5"/>
        <v>2352960.5243747556</v>
      </c>
      <c r="BL15" s="4">
        <f t="shared" si="5"/>
        <v>2313744.5156351766</v>
      </c>
      <c r="BM15" s="4">
        <f t="shared" si="5"/>
        <v>2275182.107041257</v>
      </c>
      <c r="BN15" s="4">
        <f t="shared" si="5"/>
        <v>2237262.4052572357</v>
      </c>
      <c r="BO15" s="4">
        <f t="shared" si="5"/>
        <v>2199974.6985029485</v>
      </c>
      <c r="BP15" s="4">
        <f t="shared" si="5"/>
        <v>2163308.4535278995</v>
      </c>
      <c r="BQ15" s="4">
        <f t="shared" si="5"/>
        <v>2127253.3126357677</v>
      </c>
      <c r="BR15" s="4">
        <f t="shared" ref="BR15:CW15" si="6">BQ14*$F$5</f>
        <v>2091799.0907585053</v>
      </c>
      <c r="BS15" s="4">
        <f t="shared" si="6"/>
        <v>2056935.7725791968</v>
      </c>
      <c r="BT15" s="4">
        <f t="shared" si="6"/>
        <v>2022653.5097028769</v>
      </c>
      <c r="BU15" s="4">
        <f t="shared" si="6"/>
        <v>1988942.6178744957</v>
      </c>
      <c r="BV15" s="4">
        <f t="shared" si="6"/>
        <v>1955793.574243254</v>
      </c>
      <c r="BW15" s="4">
        <f t="shared" si="6"/>
        <v>1923197.0146725331</v>
      </c>
      <c r="BX15" s="4">
        <f t="shared" si="6"/>
        <v>1891143.7310946577</v>
      </c>
      <c r="BY15" s="4">
        <f t="shared" si="6"/>
        <v>1859624.6689097467</v>
      </c>
      <c r="BZ15" s="4">
        <f t="shared" si="6"/>
        <v>1828630.9244279175</v>
      </c>
      <c r="CA15" s="4">
        <f t="shared" si="6"/>
        <v>1798153.742354119</v>
      </c>
      <c r="CB15" s="4">
        <f t="shared" si="6"/>
        <v>1768184.5133148837</v>
      </c>
      <c r="CC15" s="4">
        <f t="shared" si="6"/>
        <v>1738714.7714263021</v>
      </c>
      <c r="CD15" s="4">
        <f t="shared" si="6"/>
        <v>1709736.1919025304</v>
      </c>
      <c r="CE15" s="4">
        <f t="shared" si="6"/>
        <v>1681240.5887041548</v>
      </c>
      <c r="CF15" s="4">
        <f t="shared" si="6"/>
        <v>1653219.9122257524</v>
      </c>
      <c r="CG15" s="4">
        <f t="shared" si="6"/>
        <v>1625666.2470219897</v>
      </c>
      <c r="CH15" s="4">
        <f t="shared" si="6"/>
        <v>1598571.8095716233</v>
      </c>
      <c r="CI15" s="4">
        <f t="shared" si="6"/>
        <v>1571928.9460787629</v>
      </c>
      <c r="CJ15" s="4">
        <f t="shared" si="6"/>
        <v>1545730.1303107836</v>
      </c>
      <c r="CK15" s="4">
        <f t="shared" si="6"/>
        <v>1519967.9614722703</v>
      </c>
      <c r="CL15" s="4">
        <f t="shared" si="6"/>
        <v>1494635.1621143993</v>
      </c>
      <c r="CM15" s="4">
        <f t="shared" si="6"/>
        <v>1469724.5760791593</v>
      </c>
      <c r="CN15" s="4">
        <f t="shared" si="6"/>
        <v>1445229.1664778399</v>
      </c>
      <c r="CO15" s="4">
        <f t="shared" si="6"/>
        <v>1421142.0137032091</v>
      </c>
      <c r="CP15" s="4">
        <f t="shared" si="6"/>
        <v>1397456.3134748223</v>
      </c>
      <c r="CQ15" s="4">
        <f t="shared" si="6"/>
        <v>1374165.3749169086</v>
      </c>
      <c r="CR15" s="4">
        <f t="shared" si="6"/>
        <v>1351262.6186682933</v>
      </c>
      <c r="CS15" s="4">
        <f t="shared" si="6"/>
        <v>1328741.575023822</v>
      </c>
      <c r="CT15" s="4">
        <f t="shared" si="6"/>
        <v>1306595.8821067584</v>
      </c>
      <c r="CU15" s="4">
        <f t="shared" si="6"/>
        <v>1284819.2840716459</v>
      </c>
      <c r="CV15" s="4">
        <f t="shared" si="6"/>
        <v>1263405.6293371185</v>
      </c>
      <c r="CW15" s="4">
        <f t="shared" si="6"/>
        <v>1242348.8688481667</v>
      </c>
    </row>
    <row r="16" spans="2:101" x14ac:dyDescent="0.3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9" spans="1:58" x14ac:dyDescent="0.35">
      <c r="C19" s="9" t="s">
        <v>25</v>
      </c>
      <c r="D19" s="9" t="s">
        <v>26</v>
      </c>
      <c r="E19" s="2">
        <v>0</v>
      </c>
      <c r="F19" s="2">
        <f>E19+1</f>
        <v>1</v>
      </c>
      <c r="G19" s="2">
        <f t="shared" ref="G19:BE19" si="7">F19+1</f>
        <v>2</v>
      </c>
      <c r="H19" s="2">
        <f t="shared" si="7"/>
        <v>3</v>
      </c>
      <c r="I19" s="2">
        <f t="shared" si="7"/>
        <v>4</v>
      </c>
      <c r="J19" s="2">
        <f t="shared" si="7"/>
        <v>5</v>
      </c>
      <c r="K19" s="2">
        <f t="shared" si="7"/>
        <v>6</v>
      </c>
      <c r="L19" s="2">
        <f t="shared" si="7"/>
        <v>7</v>
      </c>
      <c r="M19" s="2">
        <f t="shared" si="7"/>
        <v>8</v>
      </c>
      <c r="N19" s="2">
        <f t="shared" si="7"/>
        <v>9</v>
      </c>
      <c r="O19" s="2">
        <f t="shared" si="7"/>
        <v>10</v>
      </c>
      <c r="P19" s="2">
        <f t="shared" si="7"/>
        <v>11</v>
      </c>
      <c r="Q19" s="2">
        <f t="shared" si="7"/>
        <v>12</v>
      </c>
      <c r="R19" s="2">
        <f t="shared" si="7"/>
        <v>13</v>
      </c>
      <c r="S19" s="2">
        <f t="shared" si="7"/>
        <v>14</v>
      </c>
      <c r="T19" s="2">
        <f t="shared" si="7"/>
        <v>15</v>
      </c>
      <c r="U19" s="2">
        <f t="shared" si="7"/>
        <v>16</v>
      </c>
      <c r="V19" s="2">
        <f t="shared" si="7"/>
        <v>17</v>
      </c>
      <c r="W19" s="2">
        <f t="shared" si="7"/>
        <v>18</v>
      </c>
      <c r="X19" s="2">
        <f t="shared" si="7"/>
        <v>19</v>
      </c>
      <c r="Y19" s="2">
        <f t="shared" si="7"/>
        <v>20</v>
      </c>
      <c r="Z19" s="2">
        <f t="shared" si="7"/>
        <v>21</v>
      </c>
      <c r="AA19" s="2">
        <f t="shared" si="7"/>
        <v>22</v>
      </c>
      <c r="AB19" s="2">
        <f t="shared" si="7"/>
        <v>23</v>
      </c>
      <c r="AC19" s="2">
        <f t="shared" si="7"/>
        <v>24</v>
      </c>
      <c r="AD19" s="2">
        <f t="shared" si="7"/>
        <v>25</v>
      </c>
      <c r="AE19" s="2">
        <f t="shared" si="7"/>
        <v>26</v>
      </c>
      <c r="AF19" s="2">
        <f t="shared" si="7"/>
        <v>27</v>
      </c>
      <c r="AG19" s="2">
        <f t="shared" si="7"/>
        <v>28</v>
      </c>
      <c r="AH19" s="2">
        <f t="shared" si="7"/>
        <v>29</v>
      </c>
      <c r="AI19" s="2">
        <f t="shared" si="7"/>
        <v>30</v>
      </c>
      <c r="AJ19" s="2">
        <f t="shared" si="7"/>
        <v>31</v>
      </c>
      <c r="AK19" s="2">
        <f t="shared" si="7"/>
        <v>32</v>
      </c>
      <c r="AL19" s="2">
        <f t="shared" si="7"/>
        <v>33</v>
      </c>
      <c r="AM19" s="2">
        <f t="shared" si="7"/>
        <v>34</v>
      </c>
      <c r="AN19" s="2">
        <f t="shared" si="7"/>
        <v>35</v>
      </c>
      <c r="AO19" s="2">
        <f t="shared" si="7"/>
        <v>36</v>
      </c>
      <c r="AP19" s="2">
        <f t="shared" si="7"/>
        <v>37</v>
      </c>
      <c r="AQ19" s="2">
        <f t="shared" si="7"/>
        <v>38</v>
      </c>
      <c r="AR19" s="2">
        <f t="shared" si="7"/>
        <v>39</v>
      </c>
      <c r="AS19" s="2">
        <f t="shared" si="7"/>
        <v>40</v>
      </c>
      <c r="AT19" s="2">
        <f t="shared" si="7"/>
        <v>41</v>
      </c>
      <c r="AU19" s="2">
        <f t="shared" si="7"/>
        <v>42</v>
      </c>
      <c r="AV19" s="2">
        <f t="shared" si="7"/>
        <v>43</v>
      </c>
      <c r="AW19" s="2">
        <f t="shared" si="7"/>
        <v>44</v>
      </c>
      <c r="AX19" s="2">
        <f t="shared" si="7"/>
        <v>45</v>
      </c>
      <c r="AY19" s="2">
        <f t="shared" si="7"/>
        <v>46</v>
      </c>
      <c r="AZ19" s="2">
        <f t="shared" si="7"/>
        <v>47</v>
      </c>
      <c r="BA19" s="2">
        <f t="shared" si="7"/>
        <v>48</v>
      </c>
      <c r="BB19" s="2">
        <f t="shared" si="7"/>
        <v>49</v>
      </c>
      <c r="BC19" s="2">
        <f t="shared" si="7"/>
        <v>50</v>
      </c>
      <c r="BD19" s="2">
        <f t="shared" si="7"/>
        <v>51</v>
      </c>
      <c r="BE19" s="2">
        <f t="shared" si="7"/>
        <v>52</v>
      </c>
    </row>
    <row r="20" spans="1:58" x14ac:dyDescent="0.35">
      <c r="C20" s="4">
        <f>SUM(E20:BE20)</f>
        <v>192278997.0507606</v>
      </c>
      <c r="D20" s="2" t="s">
        <v>27</v>
      </c>
      <c r="E20" s="21">
        <f>E15</f>
        <v>0</v>
      </c>
      <c r="F20" s="21">
        <f t="shared" ref="F20:BE20" si="8">F15</f>
        <v>4166666.6666666665</v>
      </c>
      <c r="G20" s="21">
        <f t="shared" si="8"/>
        <v>4166666.6666666665</v>
      </c>
      <c r="H20" s="21">
        <f t="shared" si="8"/>
        <v>4166666.6666666665</v>
      </c>
      <c r="I20" s="21">
        <f t="shared" si="8"/>
        <v>4166666.6666666665</v>
      </c>
      <c r="J20" s="21">
        <f t="shared" si="8"/>
        <v>4166666.6666666665</v>
      </c>
      <c r="K20" s="21">
        <f t="shared" si="8"/>
        <v>4166666.6666666665</v>
      </c>
      <c r="L20" s="21">
        <f t="shared" si="8"/>
        <v>4166666.6666666665</v>
      </c>
      <c r="M20" s="21">
        <f t="shared" si="8"/>
        <v>4166666.6666666665</v>
      </c>
      <c r="N20" s="21">
        <f t="shared" si="8"/>
        <v>4166666.6666666665</v>
      </c>
      <c r="O20" s="21">
        <f t="shared" si="8"/>
        <v>4166666.6666666665</v>
      </c>
      <c r="P20" s="21">
        <f t="shared" si="8"/>
        <v>4166666.6666666665</v>
      </c>
      <c r="Q20" s="21">
        <f t="shared" si="8"/>
        <v>4166666.6666666665</v>
      </c>
      <c r="R20" s="21">
        <f t="shared" si="8"/>
        <v>4166666.6666666665</v>
      </c>
      <c r="S20" s="21">
        <f t="shared" si="8"/>
        <v>4166666.6666666665</v>
      </c>
      <c r="T20" s="21">
        <f t="shared" si="8"/>
        <v>4166666.6666666665</v>
      </c>
      <c r="U20" s="21">
        <f t="shared" si="8"/>
        <v>4166666.6666666665</v>
      </c>
      <c r="V20" s="21">
        <f t="shared" si="8"/>
        <v>4166666.6666666665</v>
      </c>
      <c r="W20" s="21">
        <f t="shared" si="8"/>
        <v>4166666.6666666665</v>
      </c>
      <c r="X20" s="21">
        <f t="shared" si="8"/>
        <v>4166666.6666666665</v>
      </c>
      <c r="Y20" s="21">
        <f t="shared" si="8"/>
        <v>4166666.6666666665</v>
      </c>
      <c r="Z20" s="21">
        <f t="shared" si="8"/>
        <v>4166666.6666666665</v>
      </c>
      <c r="AA20" s="21">
        <f t="shared" si="8"/>
        <v>4166666.6666666665</v>
      </c>
      <c r="AB20" s="21">
        <f t="shared" si="8"/>
        <v>4166666.6666666665</v>
      </c>
      <c r="AC20" s="21">
        <f t="shared" si="8"/>
        <v>4166666.6666666665</v>
      </c>
      <c r="AD20" s="21">
        <f t="shared" si="8"/>
        <v>4097222.2222222225</v>
      </c>
      <c r="AE20" s="21">
        <f t="shared" si="8"/>
        <v>4028935.1851851856</v>
      </c>
      <c r="AF20" s="21">
        <f t="shared" si="8"/>
        <v>3961786.2654320989</v>
      </c>
      <c r="AG20" s="21">
        <f t="shared" si="8"/>
        <v>3895756.4943415639</v>
      </c>
      <c r="AH20" s="21">
        <f t="shared" si="8"/>
        <v>3830827.2194358716</v>
      </c>
      <c r="AI20" s="21">
        <f t="shared" si="8"/>
        <v>3766980.0991119402</v>
      </c>
      <c r="AJ20" s="21">
        <f t="shared" si="8"/>
        <v>3704197.0974600748</v>
      </c>
      <c r="AK20" s="21">
        <f t="shared" si="8"/>
        <v>3642460.4791690735</v>
      </c>
      <c r="AL20" s="21">
        <f t="shared" si="8"/>
        <v>3581752.8045162559</v>
      </c>
      <c r="AM20" s="21">
        <f t="shared" si="8"/>
        <v>3522056.9244409851</v>
      </c>
      <c r="AN20" s="21">
        <f t="shared" si="8"/>
        <v>3463355.975700302</v>
      </c>
      <c r="AO20" s="21">
        <f t="shared" si="8"/>
        <v>3405633.3761052969</v>
      </c>
      <c r="AP20" s="21">
        <f t="shared" si="8"/>
        <v>3348872.8198368754</v>
      </c>
      <c r="AQ20" s="21">
        <f t="shared" si="8"/>
        <v>3293058.2728395937</v>
      </c>
      <c r="AR20" s="21">
        <f t="shared" si="8"/>
        <v>3238173.9682922671</v>
      </c>
      <c r="AS20" s="21">
        <f t="shared" si="8"/>
        <v>3184204.4021540629</v>
      </c>
      <c r="AT20" s="21">
        <f t="shared" si="8"/>
        <v>3131134.3287848285</v>
      </c>
      <c r="AU20" s="21">
        <f t="shared" si="8"/>
        <v>3078948.7566384147</v>
      </c>
      <c r="AV20" s="21">
        <f t="shared" si="8"/>
        <v>3027632.9440277745</v>
      </c>
      <c r="AW20" s="21">
        <f t="shared" si="8"/>
        <v>2977172.3949606447</v>
      </c>
      <c r="AX20" s="21">
        <f t="shared" si="8"/>
        <v>2927552.8550446341</v>
      </c>
      <c r="AY20" s="21">
        <f t="shared" si="8"/>
        <v>2878760.3074605567</v>
      </c>
      <c r="AZ20" s="21">
        <f t="shared" si="8"/>
        <v>2830780.9690028811</v>
      </c>
      <c r="BA20" s="21">
        <f t="shared" si="8"/>
        <v>2783601.2861861666</v>
      </c>
      <c r="BB20" s="21">
        <f t="shared" si="8"/>
        <v>2737207.9314163974</v>
      </c>
      <c r="BC20" s="21">
        <f t="shared" si="8"/>
        <v>2691587.7992261238</v>
      </c>
      <c r="BD20" s="21">
        <f t="shared" si="8"/>
        <v>2646728.0025723553</v>
      </c>
      <c r="BE20" s="21">
        <f t="shared" si="8"/>
        <v>2602615.8691961491</v>
      </c>
      <c r="BF20" s="21"/>
    </row>
    <row r="21" spans="1:58" x14ac:dyDescent="0.35">
      <c r="B21" s="4"/>
      <c r="C21" s="4">
        <f>SUM(E21:BE21)</f>
        <v>179460397.24737662</v>
      </c>
      <c r="D21" s="2" t="s">
        <v>28</v>
      </c>
      <c r="E21" s="4"/>
      <c r="F21" s="4">
        <f>IF(F19&lt;=$K$7,$C$20/$K$7*2/3,$C$20/$K$8*1/3)</f>
        <v>6409299.9016920207</v>
      </c>
      <c r="G21" s="4">
        <f t="shared" ref="G21:BE21" si="9">IF(G19&lt;=$K$7,$C$20/$K$7*2/3,$C$20/$K$8*1/3)</f>
        <v>6409299.9016920207</v>
      </c>
      <c r="H21" s="4">
        <f t="shared" si="9"/>
        <v>6409299.9016920207</v>
      </c>
      <c r="I21" s="4">
        <f t="shared" si="9"/>
        <v>6409299.9016920207</v>
      </c>
      <c r="J21" s="4">
        <f t="shared" si="9"/>
        <v>6409299.9016920207</v>
      </c>
      <c r="K21" s="4">
        <f t="shared" si="9"/>
        <v>6409299.9016920207</v>
      </c>
      <c r="L21" s="4">
        <f t="shared" si="9"/>
        <v>6409299.9016920207</v>
      </c>
      <c r="M21" s="4">
        <f t="shared" si="9"/>
        <v>6409299.9016920207</v>
      </c>
      <c r="N21" s="4">
        <f t="shared" si="9"/>
        <v>6409299.9016920207</v>
      </c>
      <c r="O21" s="4">
        <f t="shared" si="9"/>
        <v>6409299.9016920207</v>
      </c>
      <c r="P21" s="4">
        <f t="shared" si="9"/>
        <v>6409299.9016920207</v>
      </c>
      <c r="Q21" s="4">
        <f t="shared" si="9"/>
        <v>6409299.9016920207</v>
      </c>
      <c r="R21" s="4">
        <f t="shared" si="9"/>
        <v>6409299.9016920207</v>
      </c>
      <c r="S21" s="4">
        <f t="shared" si="9"/>
        <v>6409299.9016920207</v>
      </c>
      <c r="T21" s="4">
        <f t="shared" si="9"/>
        <v>6409299.9016920207</v>
      </c>
      <c r="U21" s="4">
        <f t="shared" si="9"/>
        <v>6409299.9016920207</v>
      </c>
      <c r="V21" s="4">
        <f t="shared" si="9"/>
        <v>6409299.9016920207</v>
      </c>
      <c r="W21" s="4">
        <f t="shared" si="9"/>
        <v>6409299.9016920207</v>
      </c>
      <c r="X21" s="4">
        <f t="shared" si="9"/>
        <v>6409299.9016920207</v>
      </c>
      <c r="Y21" s="4">
        <f t="shared" si="9"/>
        <v>6409299.9016920207</v>
      </c>
      <c r="Z21" s="4">
        <f t="shared" si="9"/>
        <v>1602324.9754230052</v>
      </c>
      <c r="AA21" s="4">
        <f t="shared" si="9"/>
        <v>1602324.9754230052</v>
      </c>
      <c r="AB21" s="4">
        <f t="shared" si="9"/>
        <v>1602324.9754230052</v>
      </c>
      <c r="AC21" s="4">
        <f t="shared" si="9"/>
        <v>1602324.9754230052</v>
      </c>
      <c r="AD21" s="4">
        <f t="shared" si="9"/>
        <v>1602324.9754230052</v>
      </c>
      <c r="AE21" s="4">
        <f t="shared" si="9"/>
        <v>1602324.9754230052</v>
      </c>
      <c r="AF21" s="4">
        <f t="shared" si="9"/>
        <v>1602324.9754230052</v>
      </c>
      <c r="AG21" s="4">
        <f t="shared" si="9"/>
        <v>1602324.9754230052</v>
      </c>
      <c r="AH21" s="4">
        <f t="shared" si="9"/>
        <v>1602324.9754230052</v>
      </c>
      <c r="AI21" s="4">
        <f t="shared" si="9"/>
        <v>1602324.9754230052</v>
      </c>
      <c r="AJ21" s="4">
        <f t="shared" si="9"/>
        <v>1602324.9754230052</v>
      </c>
      <c r="AK21" s="4">
        <f t="shared" si="9"/>
        <v>1602324.9754230052</v>
      </c>
      <c r="AL21" s="4">
        <f t="shared" si="9"/>
        <v>1602324.9754230052</v>
      </c>
      <c r="AM21" s="4">
        <f t="shared" si="9"/>
        <v>1602324.9754230052</v>
      </c>
      <c r="AN21" s="4">
        <f t="shared" si="9"/>
        <v>1602324.9754230052</v>
      </c>
      <c r="AO21" s="4">
        <f t="shared" si="9"/>
        <v>1602324.9754230052</v>
      </c>
      <c r="AP21" s="4">
        <f t="shared" si="9"/>
        <v>1602324.9754230052</v>
      </c>
      <c r="AQ21" s="4">
        <f t="shared" si="9"/>
        <v>1602324.9754230052</v>
      </c>
      <c r="AR21" s="4">
        <f t="shared" si="9"/>
        <v>1602324.9754230052</v>
      </c>
      <c r="AS21" s="4">
        <f t="shared" si="9"/>
        <v>1602324.9754230052</v>
      </c>
      <c r="AT21" s="4">
        <f t="shared" si="9"/>
        <v>1602324.9754230052</v>
      </c>
      <c r="AU21" s="4">
        <f t="shared" si="9"/>
        <v>1602324.9754230052</v>
      </c>
      <c r="AV21" s="4">
        <f t="shared" si="9"/>
        <v>1602324.9754230052</v>
      </c>
      <c r="AW21" s="4">
        <f t="shared" si="9"/>
        <v>1602324.9754230052</v>
      </c>
      <c r="AX21" s="4">
        <f t="shared" si="9"/>
        <v>1602324.9754230052</v>
      </c>
      <c r="AY21" s="4">
        <f t="shared" si="9"/>
        <v>1602324.9754230052</v>
      </c>
      <c r="AZ21" s="4">
        <f t="shared" si="9"/>
        <v>1602324.9754230052</v>
      </c>
      <c r="BA21" s="4">
        <f t="shared" si="9"/>
        <v>1602324.9754230052</v>
      </c>
      <c r="BB21" s="4">
        <f t="shared" si="9"/>
        <v>1602324.9754230052</v>
      </c>
      <c r="BC21" s="4">
        <f t="shared" si="9"/>
        <v>1602324.9754230052</v>
      </c>
      <c r="BD21" s="4">
        <f t="shared" si="9"/>
        <v>1602324.9754230052</v>
      </c>
      <c r="BE21" s="4">
        <f t="shared" si="9"/>
        <v>1602324.9754230052</v>
      </c>
      <c r="BF21" s="4"/>
    </row>
    <row r="22" spans="1:58" x14ac:dyDescent="0.35">
      <c r="C22" s="4">
        <f>SUM(E22:BE22)</f>
        <v>141004597.83722448</v>
      </c>
      <c r="D22" s="2" t="s">
        <v>29</v>
      </c>
      <c r="F22" s="4">
        <f>IF(F19&lt;=$K$8,$C$20/$K$8*1/3,$C$20/$K$7*2/3)</f>
        <v>1602324.9754230052</v>
      </c>
      <c r="G22" s="4">
        <f t="shared" ref="G22:BE22" si="10">IF(G19&lt;=$K$8,$C$20/$K$8*1/3,$C$20/$K$7*2/3)</f>
        <v>1602324.9754230052</v>
      </c>
      <c r="H22" s="4">
        <f t="shared" si="10"/>
        <v>1602324.9754230052</v>
      </c>
      <c r="I22" s="4">
        <f t="shared" si="10"/>
        <v>1602324.9754230052</v>
      </c>
      <c r="J22" s="4">
        <f t="shared" si="10"/>
        <v>1602324.9754230052</v>
      </c>
      <c r="K22" s="4">
        <f t="shared" si="10"/>
        <v>1602324.9754230052</v>
      </c>
      <c r="L22" s="4">
        <f t="shared" si="10"/>
        <v>1602324.9754230052</v>
      </c>
      <c r="M22" s="4">
        <f t="shared" si="10"/>
        <v>1602324.9754230052</v>
      </c>
      <c r="N22" s="4">
        <f t="shared" si="10"/>
        <v>1602324.9754230052</v>
      </c>
      <c r="O22" s="4">
        <f t="shared" si="10"/>
        <v>1602324.9754230052</v>
      </c>
      <c r="P22" s="4">
        <f t="shared" si="10"/>
        <v>1602324.9754230052</v>
      </c>
      <c r="Q22" s="4">
        <f t="shared" si="10"/>
        <v>1602324.9754230052</v>
      </c>
      <c r="R22" s="4">
        <f t="shared" si="10"/>
        <v>1602324.9754230052</v>
      </c>
      <c r="S22" s="4">
        <f t="shared" si="10"/>
        <v>1602324.9754230052</v>
      </c>
      <c r="T22" s="4">
        <f t="shared" si="10"/>
        <v>1602324.9754230052</v>
      </c>
      <c r="U22" s="4">
        <f t="shared" si="10"/>
        <v>1602324.9754230052</v>
      </c>
      <c r="V22" s="4">
        <f t="shared" si="10"/>
        <v>1602324.9754230052</v>
      </c>
      <c r="W22" s="4">
        <f t="shared" si="10"/>
        <v>1602324.9754230052</v>
      </c>
      <c r="X22" s="4">
        <f t="shared" si="10"/>
        <v>1602324.9754230052</v>
      </c>
      <c r="Y22" s="4">
        <f t="shared" si="10"/>
        <v>1602324.9754230052</v>
      </c>
      <c r="Z22" s="4">
        <f t="shared" si="10"/>
        <v>1602324.9754230052</v>
      </c>
      <c r="AA22" s="4">
        <f t="shared" si="10"/>
        <v>1602324.9754230052</v>
      </c>
      <c r="AB22" s="4">
        <f t="shared" si="10"/>
        <v>1602324.9754230052</v>
      </c>
      <c r="AC22" s="4">
        <f t="shared" si="10"/>
        <v>1602324.9754230052</v>
      </c>
      <c r="AD22" s="4">
        <f t="shared" si="10"/>
        <v>1602324.9754230052</v>
      </c>
      <c r="AE22" s="4">
        <f t="shared" si="10"/>
        <v>1602324.9754230052</v>
      </c>
      <c r="AF22" s="4">
        <f t="shared" si="10"/>
        <v>1602324.9754230052</v>
      </c>
      <c r="AG22" s="4">
        <f t="shared" si="10"/>
        <v>1602324.9754230052</v>
      </c>
      <c r="AH22" s="4">
        <f t="shared" si="10"/>
        <v>1602324.9754230052</v>
      </c>
      <c r="AI22" s="4">
        <f t="shared" si="10"/>
        <v>1602324.9754230052</v>
      </c>
      <c r="AJ22" s="4">
        <f t="shared" si="10"/>
        <v>1602324.9754230052</v>
      </c>
      <c r="AK22" s="4">
        <f t="shared" si="10"/>
        <v>1602324.9754230052</v>
      </c>
      <c r="AL22" s="4">
        <f t="shared" si="10"/>
        <v>1602324.9754230052</v>
      </c>
      <c r="AM22" s="4">
        <f t="shared" si="10"/>
        <v>1602324.9754230052</v>
      </c>
      <c r="AN22" s="4">
        <f t="shared" si="10"/>
        <v>1602324.9754230052</v>
      </c>
      <c r="AO22" s="4">
        <f t="shared" si="10"/>
        <v>1602324.9754230052</v>
      </c>
      <c r="AP22" s="4">
        <f t="shared" si="10"/>
        <v>1602324.9754230052</v>
      </c>
      <c r="AQ22" s="4">
        <f t="shared" si="10"/>
        <v>1602324.9754230052</v>
      </c>
      <c r="AR22" s="4">
        <f t="shared" si="10"/>
        <v>1602324.9754230052</v>
      </c>
      <c r="AS22" s="4">
        <f t="shared" si="10"/>
        <v>1602324.9754230052</v>
      </c>
      <c r="AT22" s="4">
        <f t="shared" si="10"/>
        <v>6409299.9016920207</v>
      </c>
      <c r="AU22" s="4">
        <f t="shared" si="10"/>
        <v>6409299.9016920207</v>
      </c>
      <c r="AV22" s="4">
        <f t="shared" si="10"/>
        <v>6409299.9016920207</v>
      </c>
      <c r="AW22" s="4">
        <f t="shared" si="10"/>
        <v>6409299.9016920207</v>
      </c>
      <c r="AX22" s="4">
        <f t="shared" si="10"/>
        <v>6409299.9016920207</v>
      </c>
      <c r="AY22" s="4">
        <f t="shared" si="10"/>
        <v>6409299.9016920207</v>
      </c>
      <c r="AZ22" s="4">
        <f t="shared" si="10"/>
        <v>6409299.9016920207</v>
      </c>
      <c r="BA22" s="4">
        <f t="shared" si="10"/>
        <v>6409299.9016920207</v>
      </c>
      <c r="BB22" s="4">
        <f t="shared" si="10"/>
        <v>6409299.9016920207</v>
      </c>
      <c r="BC22" s="4">
        <f t="shared" si="10"/>
        <v>6409299.9016920207</v>
      </c>
      <c r="BD22" s="4">
        <f t="shared" si="10"/>
        <v>6409299.9016920207</v>
      </c>
      <c r="BE22" s="4">
        <f t="shared" si="10"/>
        <v>6409299.9016920207</v>
      </c>
      <c r="BF22" s="4"/>
    </row>
    <row r="23" spans="1:58" x14ac:dyDescent="0.35">
      <c r="D23" s="2" t="s">
        <v>19</v>
      </c>
      <c r="F23" s="4">
        <f t="shared" ref="F23:BE23" si="11">F14*$E$9/12</f>
        <v>833333.33333333337</v>
      </c>
      <c r="G23" s="4">
        <f t="shared" si="11"/>
        <v>833333.33333333337</v>
      </c>
      <c r="H23" s="4">
        <f t="shared" si="11"/>
        <v>833333.33333333337</v>
      </c>
      <c r="I23" s="4">
        <f t="shared" si="11"/>
        <v>833333.33333333337</v>
      </c>
      <c r="J23" s="4">
        <f t="shared" si="11"/>
        <v>833333.33333333337</v>
      </c>
      <c r="K23" s="4">
        <f t="shared" si="11"/>
        <v>833333.33333333337</v>
      </c>
      <c r="L23" s="4">
        <f t="shared" si="11"/>
        <v>833333.33333333337</v>
      </c>
      <c r="M23" s="4">
        <f t="shared" si="11"/>
        <v>833333.33333333337</v>
      </c>
      <c r="N23" s="4">
        <f t="shared" si="11"/>
        <v>833333.33333333337</v>
      </c>
      <c r="O23" s="4">
        <f t="shared" si="11"/>
        <v>833333.33333333337</v>
      </c>
      <c r="P23" s="4">
        <f t="shared" si="11"/>
        <v>833333.33333333337</v>
      </c>
      <c r="Q23" s="4">
        <f t="shared" si="11"/>
        <v>833333.33333333337</v>
      </c>
      <c r="R23" s="4">
        <f t="shared" si="11"/>
        <v>833333.33333333337</v>
      </c>
      <c r="S23" s="4">
        <f t="shared" si="11"/>
        <v>833333.33333333337</v>
      </c>
      <c r="T23" s="4">
        <f t="shared" si="11"/>
        <v>833333.33333333337</v>
      </c>
      <c r="U23" s="4">
        <f t="shared" si="11"/>
        <v>833333.33333333337</v>
      </c>
      <c r="V23" s="4">
        <f t="shared" si="11"/>
        <v>833333.33333333337</v>
      </c>
      <c r="W23" s="4">
        <f t="shared" si="11"/>
        <v>833333.33333333337</v>
      </c>
      <c r="X23" s="4">
        <f t="shared" si="11"/>
        <v>833333.33333333337</v>
      </c>
      <c r="Y23" s="4">
        <f t="shared" si="11"/>
        <v>833333.33333333337</v>
      </c>
      <c r="Z23" s="4">
        <f t="shared" si="11"/>
        <v>833333.33333333337</v>
      </c>
      <c r="AA23" s="4">
        <f t="shared" si="11"/>
        <v>833333.33333333337</v>
      </c>
      <c r="AB23" s="4">
        <f t="shared" si="11"/>
        <v>833333.33333333337</v>
      </c>
      <c r="AC23" s="4">
        <f t="shared" si="11"/>
        <v>819444.4444444445</v>
      </c>
      <c r="AD23" s="4">
        <f t="shared" si="11"/>
        <v>805787.0370370372</v>
      </c>
      <c r="AE23" s="4">
        <f t="shared" si="11"/>
        <v>792357.25308641978</v>
      </c>
      <c r="AF23" s="4">
        <f t="shared" si="11"/>
        <v>779151.29886831285</v>
      </c>
      <c r="AG23" s="4">
        <f t="shared" si="11"/>
        <v>766165.44388717425</v>
      </c>
      <c r="AH23" s="4">
        <f t="shared" si="11"/>
        <v>753396.01982238807</v>
      </c>
      <c r="AI23" s="4">
        <f t="shared" si="11"/>
        <v>740839.41949201503</v>
      </c>
      <c r="AJ23" s="4">
        <f t="shared" si="11"/>
        <v>728492.0958338147</v>
      </c>
      <c r="AK23" s="4">
        <f t="shared" si="11"/>
        <v>716350.56090325117</v>
      </c>
      <c r="AL23" s="4">
        <f t="shared" si="11"/>
        <v>704411.38488819695</v>
      </c>
      <c r="AM23" s="4">
        <f t="shared" si="11"/>
        <v>692671.19514006039</v>
      </c>
      <c r="AN23" s="4">
        <f t="shared" si="11"/>
        <v>681126.67522105947</v>
      </c>
      <c r="AO23" s="4">
        <f t="shared" si="11"/>
        <v>669774.56396737508</v>
      </c>
      <c r="AP23" s="4">
        <f t="shared" si="11"/>
        <v>658611.65456791886</v>
      </c>
      <c r="AQ23" s="4">
        <f t="shared" si="11"/>
        <v>647634.79365845339</v>
      </c>
      <c r="AR23" s="4">
        <f t="shared" si="11"/>
        <v>636840.8804308126</v>
      </c>
      <c r="AS23" s="4">
        <f t="shared" si="11"/>
        <v>626226.86575696571</v>
      </c>
      <c r="AT23" s="4">
        <f t="shared" si="11"/>
        <v>615789.75132768287</v>
      </c>
      <c r="AU23" s="4">
        <f t="shared" si="11"/>
        <v>605526.5888055549</v>
      </c>
      <c r="AV23" s="4">
        <f t="shared" si="11"/>
        <v>595434.47899212898</v>
      </c>
      <c r="AW23" s="4">
        <f t="shared" si="11"/>
        <v>585510.57100892684</v>
      </c>
      <c r="AX23" s="4">
        <f t="shared" si="11"/>
        <v>575752.06149211142</v>
      </c>
      <c r="AY23" s="4">
        <f t="shared" si="11"/>
        <v>566156.19380057626</v>
      </c>
      <c r="AZ23" s="4">
        <f t="shared" si="11"/>
        <v>556720.25723723334</v>
      </c>
      <c r="BA23" s="4">
        <f t="shared" si="11"/>
        <v>547441.58628327947</v>
      </c>
      <c r="BB23" s="4">
        <f t="shared" si="11"/>
        <v>538317.55984522484</v>
      </c>
      <c r="BC23" s="4">
        <f t="shared" si="11"/>
        <v>529345.60051447107</v>
      </c>
      <c r="BD23" s="4">
        <f t="shared" si="11"/>
        <v>520523.17383922986</v>
      </c>
      <c r="BE23" s="4">
        <f t="shared" si="11"/>
        <v>511847.78760857601</v>
      </c>
      <c r="BF23" s="4"/>
    </row>
    <row r="25" spans="1:58" x14ac:dyDescent="0.35">
      <c r="D25" s="9" t="s">
        <v>30</v>
      </c>
    </row>
    <row r="27" spans="1:58" x14ac:dyDescent="0.35">
      <c r="C27" s="4">
        <f>SUM(E27:BE27)</f>
        <v>38134313.864427365</v>
      </c>
      <c r="D27" s="2" t="s">
        <v>27</v>
      </c>
      <c r="F27" s="21">
        <f>MIN(F23,F20)</f>
        <v>833333.33333333337</v>
      </c>
      <c r="G27" s="21">
        <f t="shared" ref="G27:BE27" si="12">MIN(G23,G20)</f>
        <v>833333.33333333337</v>
      </c>
      <c r="H27" s="21">
        <f t="shared" si="12"/>
        <v>833333.33333333337</v>
      </c>
      <c r="I27" s="21">
        <f t="shared" si="12"/>
        <v>833333.33333333337</v>
      </c>
      <c r="J27" s="21">
        <f t="shared" si="12"/>
        <v>833333.33333333337</v>
      </c>
      <c r="K27" s="21">
        <f t="shared" si="12"/>
        <v>833333.33333333337</v>
      </c>
      <c r="L27" s="21">
        <f t="shared" si="12"/>
        <v>833333.33333333337</v>
      </c>
      <c r="M27" s="21">
        <f t="shared" si="12"/>
        <v>833333.33333333337</v>
      </c>
      <c r="N27" s="21">
        <f t="shared" si="12"/>
        <v>833333.33333333337</v>
      </c>
      <c r="O27" s="21">
        <f t="shared" si="12"/>
        <v>833333.33333333337</v>
      </c>
      <c r="P27" s="21">
        <f t="shared" si="12"/>
        <v>833333.33333333337</v>
      </c>
      <c r="Q27" s="21">
        <f t="shared" si="12"/>
        <v>833333.33333333337</v>
      </c>
      <c r="R27" s="21">
        <f t="shared" si="12"/>
        <v>833333.33333333337</v>
      </c>
      <c r="S27" s="21">
        <f t="shared" si="12"/>
        <v>833333.33333333337</v>
      </c>
      <c r="T27" s="21">
        <f t="shared" si="12"/>
        <v>833333.33333333337</v>
      </c>
      <c r="U27" s="21">
        <f t="shared" si="12"/>
        <v>833333.33333333337</v>
      </c>
      <c r="V27" s="21">
        <f t="shared" si="12"/>
        <v>833333.33333333337</v>
      </c>
      <c r="W27" s="21">
        <f t="shared" si="12"/>
        <v>833333.33333333337</v>
      </c>
      <c r="X27" s="21">
        <f t="shared" si="12"/>
        <v>833333.33333333337</v>
      </c>
      <c r="Y27" s="21">
        <f t="shared" si="12"/>
        <v>833333.33333333337</v>
      </c>
      <c r="Z27" s="21">
        <f t="shared" si="12"/>
        <v>833333.33333333337</v>
      </c>
      <c r="AA27" s="21">
        <f t="shared" si="12"/>
        <v>833333.33333333337</v>
      </c>
      <c r="AB27" s="21">
        <f t="shared" si="12"/>
        <v>833333.33333333337</v>
      </c>
      <c r="AC27" s="21">
        <f t="shared" si="12"/>
        <v>819444.4444444445</v>
      </c>
      <c r="AD27" s="21">
        <f t="shared" si="12"/>
        <v>805787.0370370372</v>
      </c>
      <c r="AE27" s="21">
        <f t="shared" si="12"/>
        <v>792357.25308641978</v>
      </c>
      <c r="AF27" s="21">
        <f t="shared" si="12"/>
        <v>779151.29886831285</v>
      </c>
      <c r="AG27" s="21">
        <f t="shared" si="12"/>
        <v>766165.44388717425</v>
      </c>
      <c r="AH27" s="21">
        <f t="shared" si="12"/>
        <v>753396.01982238807</v>
      </c>
      <c r="AI27" s="21">
        <f t="shared" si="12"/>
        <v>740839.41949201503</v>
      </c>
      <c r="AJ27" s="21">
        <f t="shared" si="12"/>
        <v>728492.0958338147</v>
      </c>
      <c r="AK27" s="21">
        <f t="shared" si="12"/>
        <v>716350.56090325117</v>
      </c>
      <c r="AL27" s="21">
        <f t="shared" si="12"/>
        <v>704411.38488819695</v>
      </c>
      <c r="AM27" s="21">
        <f t="shared" si="12"/>
        <v>692671.19514006039</v>
      </c>
      <c r="AN27" s="21">
        <f t="shared" si="12"/>
        <v>681126.67522105947</v>
      </c>
      <c r="AO27" s="21">
        <f t="shared" si="12"/>
        <v>669774.56396737508</v>
      </c>
      <c r="AP27" s="21">
        <f t="shared" si="12"/>
        <v>658611.65456791886</v>
      </c>
      <c r="AQ27" s="21">
        <f t="shared" si="12"/>
        <v>647634.79365845339</v>
      </c>
      <c r="AR27" s="21">
        <f t="shared" si="12"/>
        <v>636840.8804308126</v>
      </c>
      <c r="AS27" s="21">
        <f t="shared" si="12"/>
        <v>626226.86575696571</v>
      </c>
      <c r="AT27" s="21">
        <f t="shared" si="12"/>
        <v>615789.75132768287</v>
      </c>
      <c r="AU27" s="21">
        <f t="shared" si="12"/>
        <v>605526.5888055549</v>
      </c>
      <c r="AV27" s="21">
        <f t="shared" si="12"/>
        <v>595434.47899212898</v>
      </c>
      <c r="AW27" s="21">
        <f t="shared" si="12"/>
        <v>585510.57100892684</v>
      </c>
      <c r="AX27" s="21">
        <f t="shared" si="12"/>
        <v>575752.06149211142</v>
      </c>
      <c r="AY27" s="21">
        <f t="shared" si="12"/>
        <v>566156.19380057626</v>
      </c>
      <c r="AZ27" s="21">
        <f t="shared" si="12"/>
        <v>556720.25723723334</v>
      </c>
      <c r="BA27" s="21">
        <f t="shared" si="12"/>
        <v>547441.58628327947</v>
      </c>
      <c r="BB27" s="21">
        <f t="shared" si="12"/>
        <v>538317.55984522484</v>
      </c>
      <c r="BC27" s="21">
        <f t="shared" si="12"/>
        <v>529345.60051447107</v>
      </c>
      <c r="BD27" s="21">
        <f t="shared" si="12"/>
        <v>520523.17383922986</v>
      </c>
      <c r="BE27" s="21">
        <f t="shared" si="12"/>
        <v>511847.78760857601</v>
      </c>
      <c r="BF27" s="21"/>
    </row>
    <row r="28" spans="1:58" x14ac:dyDescent="0.35">
      <c r="C28" s="4">
        <f>SUM(E28:BE28)</f>
        <v>38134313.864427365</v>
      </c>
      <c r="D28" s="2" t="s">
        <v>28</v>
      </c>
      <c r="F28" s="21">
        <f>MIN(F23,F21)</f>
        <v>833333.33333333337</v>
      </c>
      <c r="G28" s="21">
        <f t="shared" ref="G28:BE28" si="13">MIN(G23,G21)</f>
        <v>833333.33333333337</v>
      </c>
      <c r="H28" s="21">
        <f t="shared" si="13"/>
        <v>833333.33333333337</v>
      </c>
      <c r="I28" s="21">
        <f t="shared" si="13"/>
        <v>833333.33333333337</v>
      </c>
      <c r="J28" s="21">
        <f t="shared" si="13"/>
        <v>833333.33333333337</v>
      </c>
      <c r="K28" s="21">
        <f t="shared" si="13"/>
        <v>833333.33333333337</v>
      </c>
      <c r="L28" s="21">
        <f t="shared" si="13"/>
        <v>833333.33333333337</v>
      </c>
      <c r="M28" s="21">
        <f t="shared" si="13"/>
        <v>833333.33333333337</v>
      </c>
      <c r="N28" s="21">
        <f t="shared" si="13"/>
        <v>833333.33333333337</v>
      </c>
      <c r="O28" s="21">
        <f t="shared" si="13"/>
        <v>833333.33333333337</v>
      </c>
      <c r="P28" s="21">
        <f t="shared" si="13"/>
        <v>833333.33333333337</v>
      </c>
      <c r="Q28" s="21">
        <f t="shared" si="13"/>
        <v>833333.33333333337</v>
      </c>
      <c r="R28" s="21">
        <f t="shared" si="13"/>
        <v>833333.33333333337</v>
      </c>
      <c r="S28" s="21">
        <f t="shared" si="13"/>
        <v>833333.33333333337</v>
      </c>
      <c r="T28" s="21">
        <f t="shared" si="13"/>
        <v>833333.33333333337</v>
      </c>
      <c r="U28" s="21">
        <f t="shared" si="13"/>
        <v>833333.33333333337</v>
      </c>
      <c r="V28" s="21">
        <f t="shared" si="13"/>
        <v>833333.33333333337</v>
      </c>
      <c r="W28" s="21">
        <f t="shared" si="13"/>
        <v>833333.33333333337</v>
      </c>
      <c r="X28" s="21">
        <f t="shared" si="13"/>
        <v>833333.33333333337</v>
      </c>
      <c r="Y28" s="21">
        <f t="shared" si="13"/>
        <v>833333.33333333337</v>
      </c>
      <c r="Z28" s="21">
        <f t="shared" si="13"/>
        <v>833333.33333333337</v>
      </c>
      <c r="AA28" s="21">
        <f t="shared" si="13"/>
        <v>833333.33333333337</v>
      </c>
      <c r="AB28" s="21">
        <f t="shared" si="13"/>
        <v>833333.33333333337</v>
      </c>
      <c r="AC28" s="21">
        <f t="shared" si="13"/>
        <v>819444.4444444445</v>
      </c>
      <c r="AD28" s="21">
        <f t="shared" si="13"/>
        <v>805787.0370370372</v>
      </c>
      <c r="AE28" s="21">
        <f t="shared" si="13"/>
        <v>792357.25308641978</v>
      </c>
      <c r="AF28" s="21">
        <f t="shared" si="13"/>
        <v>779151.29886831285</v>
      </c>
      <c r="AG28" s="21">
        <f t="shared" si="13"/>
        <v>766165.44388717425</v>
      </c>
      <c r="AH28" s="21">
        <f t="shared" si="13"/>
        <v>753396.01982238807</v>
      </c>
      <c r="AI28" s="21">
        <f t="shared" si="13"/>
        <v>740839.41949201503</v>
      </c>
      <c r="AJ28" s="21">
        <f t="shared" si="13"/>
        <v>728492.0958338147</v>
      </c>
      <c r="AK28" s="21">
        <f t="shared" si="13"/>
        <v>716350.56090325117</v>
      </c>
      <c r="AL28" s="21">
        <f t="shared" si="13"/>
        <v>704411.38488819695</v>
      </c>
      <c r="AM28" s="21">
        <f t="shared" si="13"/>
        <v>692671.19514006039</v>
      </c>
      <c r="AN28" s="21">
        <f t="shared" si="13"/>
        <v>681126.67522105947</v>
      </c>
      <c r="AO28" s="21">
        <f t="shared" si="13"/>
        <v>669774.56396737508</v>
      </c>
      <c r="AP28" s="21">
        <f t="shared" si="13"/>
        <v>658611.65456791886</v>
      </c>
      <c r="AQ28" s="21">
        <f t="shared" si="13"/>
        <v>647634.79365845339</v>
      </c>
      <c r="AR28" s="21">
        <f t="shared" si="13"/>
        <v>636840.8804308126</v>
      </c>
      <c r="AS28" s="21">
        <f t="shared" si="13"/>
        <v>626226.86575696571</v>
      </c>
      <c r="AT28" s="21">
        <f t="shared" si="13"/>
        <v>615789.75132768287</v>
      </c>
      <c r="AU28" s="21">
        <f t="shared" si="13"/>
        <v>605526.5888055549</v>
      </c>
      <c r="AV28" s="21">
        <f t="shared" si="13"/>
        <v>595434.47899212898</v>
      </c>
      <c r="AW28" s="21">
        <f t="shared" si="13"/>
        <v>585510.57100892684</v>
      </c>
      <c r="AX28" s="21">
        <f t="shared" si="13"/>
        <v>575752.06149211142</v>
      </c>
      <c r="AY28" s="21">
        <f t="shared" si="13"/>
        <v>566156.19380057626</v>
      </c>
      <c r="AZ28" s="21">
        <f t="shared" si="13"/>
        <v>556720.25723723334</v>
      </c>
      <c r="BA28" s="21">
        <f t="shared" si="13"/>
        <v>547441.58628327947</v>
      </c>
      <c r="BB28" s="21">
        <f t="shared" si="13"/>
        <v>538317.55984522484</v>
      </c>
      <c r="BC28" s="21">
        <f t="shared" si="13"/>
        <v>529345.60051447107</v>
      </c>
      <c r="BD28" s="21">
        <f t="shared" si="13"/>
        <v>520523.17383922986</v>
      </c>
      <c r="BE28" s="21">
        <f t="shared" si="13"/>
        <v>511847.78760857601</v>
      </c>
      <c r="BF28" s="21"/>
    </row>
    <row r="29" spans="1:58" x14ac:dyDescent="0.35">
      <c r="C29" s="4">
        <f>SUM(E29:BE29)</f>
        <v>38134313.864427365</v>
      </c>
      <c r="D29" s="2" t="s">
        <v>29</v>
      </c>
      <c r="F29" s="21">
        <f>MIN(F23,F22)</f>
        <v>833333.33333333337</v>
      </c>
      <c r="G29" s="21">
        <f t="shared" ref="G29:BE29" si="14">MIN(G23,G22)</f>
        <v>833333.33333333337</v>
      </c>
      <c r="H29" s="21">
        <f t="shared" si="14"/>
        <v>833333.33333333337</v>
      </c>
      <c r="I29" s="21">
        <f t="shared" si="14"/>
        <v>833333.33333333337</v>
      </c>
      <c r="J29" s="21">
        <f t="shared" si="14"/>
        <v>833333.33333333337</v>
      </c>
      <c r="K29" s="21">
        <f t="shared" si="14"/>
        <v>833333.33333333337</v>
      </c>
      <c r="L29" s="21">
        <f t="shared" si="14"/>
        <v>833333.33333333337</v>
      </c>
      <c r="M29" s="21">
        <f t="shared" si="14"/>
        <v>833333.33333333337</v>
      </c>
      <c r="N29" s="21">
        <f t="shared" si="14"/>
        <v>833333.33333333337</v>
      </c>
      <c r="O29" s="21">
        <f t="shared" si="14"/>
        <v>833333.33333333337</v>
      </c>
      <c r="P29" s="21">
        <f t="shared" si="14"/>
        <v>833333.33333333337</v>
      </c>
      <c r="Q29" s="21">
        <f t="shared" si="14"/>
        <v>833333.33333333337</v>
      </c>
      <c r="R29" s="21">
        <f t="shared" si="14"/>
        <v>833333.33333333337</v>
      </c>
      <c r="S29" s="21">
        <f t="shared" si="14"/>
        <v>833333.33333333337</v>
      </c>
      <c r="T29" s="21">
        <f t="shared" si="14"/>
        <v>833333.33333333337</v>
      </c>
      <c r="U29" s="21">
        <f t="shared" si="14"/>
        <v>833333.33333333337</v>
      </c>
      <c r="V29" s="21">
        <f t="shared" si="14"/>
        <v>833333.33333333337</v>
      </c>
      <c r="W29" s="21">
        <f t="shared" si="14"/>
        <v>833333.33333333337</v>
      </c>
      <c r="X29" s="21">
        <f t="shared" si="14"/>
        <v>833333.33333333337</v>
      </c>
      <c r="Y29" s="21">
        <f t="shared" si="14"/>
        <v>833333.33333333337</v>
      </c>
      <c r="Z29" s="21">
        <f t="shared" si="14"/>
        <v>833333.33333333337</v>
      </c>
      <c r="AA29" s="21">
        <f t="shared" si="14"/>
        <v>833333.33333333337</v>
      </c>
      <c r="AB29" s="21">
        <f t="shared" si="14"/>
        <v>833333.33333333337</v>
      </c>
      <c r="AC29" s="21">
        <f t="shared" si="14"/>
        <v>819444.4444444445</v>
      </c>
      <c r="AD29" s="21">
        <f t="shared" si="14"/>
        <v>805787.0370370372</v>
      </c>
      <c r="AE29" s="21">
        <f t="shared" si="14"/>
        <v>792357.25308641978</v>
      </c>
      <c r="AF29" s="21">
        <f t="shared" si="14"/>
        <v>779151.29886831285</v>
      </c>
      <c r="AG29" s="21">
        <f t="shared" si="14"/>
        <v>766165.44388717425</v>
      </c>
      <c r="AH29" s="21">
        <f t="shared" si="14"/>
        <v>753396.01982238807</v>
      </c>
      <c r="AI29" s="21">
        <f t="shared" si="14"/>
        <v>740839.41949201503</v>
      </c>
      <c r="AJ29" s="21">
        <f t="shared" si="14"/>
        <v>728492.0958338147</v>
      </c>
      <c r="AK29" s="21">
        <f t="shared" si="14"/>
        <v>716350.56090325117</v>
      </c>
      <c r="AL29" s="21">
        <f t="shared" si="14"/>
        <v>704411.38488819695</v>
      </c>
      <c r="AM29" s="21">
        <f t="shared" si="14"/>
        <v>692671.19514006039</v>
      </c>
      <c r="AN29" s="21">
        <f t="shared" si="14"/>
        <v>681126.67522105947</v>
      </c>
      <c r="AO29" s="21">
        <f t="shared" si="14"/>
        <v>669774.56396737508</v>
      </c>
      <c r="AP29" s="21">
        <f t="shared" si="14"/>
        <v>658611.65456791886</v>
      </c>
      <c r="AQ29" s="21">
        <f t="shared" si="14"/>
        <v>647634.79365845339</v>
      </c>
      <c r="AR29" s="21">
        <f t="shared" si="14"/>
        <v>636840.8804308126</v>
      </c>
      <c r="AS29" s="21">
        <f t="shared" si="14"/>
        <v>626226.86575696571</v>
      </c>
      <c r="AT29" s="21">
        <f t="shared" si="14"/>
        <v>615789.75132768287</v>
      </c>
      <c r="AU29" s="21">
        <f t="shared" si="14"/>
        <v>605526.5888055549</v>
      </c>
      <c r="AV29" s="21">
        <f t="shared" si="14"/>
        <v>595434.47899212898</v>
      </c>
      <c r="AW29" s="21">
        <f t="shared" si="14"/>
        <v>585510.57100892684</v>
      </c>
      <c r="AX29" s="21">
        <f t="shared" si="14"/>
        <v>575752.06149211142</v>
      </c>
      <c r="AY29" s="21">
        <f t="shared" si="14"/>
        <v>566156.19380057626</v>
      </c>
      <c r="AZ29" s="21">
        <f t="shared" si="14"/>
        <v>556720.25723723334</v>
      </c>
      <c r="BA29" s="21">
        <f t="shared" si="14"/>
        <v>547441.58628327947</v>
      </c>
      <c r="BB29" s="21">
        <f t="shared" si="14"/>
        <v>538317.55984522484</v>
      </c>
      <c r="BC29" s="21">
        <f t="shared" si="14"/>
        <v>529345.60051447107</v>
      </c>
      <c r="BD29" s="21">
        <f t="shared" si="14"/>
        <v>520523.17383922986</v>
      </c>
      <c r="BE29" s="21">
        <f t="shared" si="14"/>
        <v>511847.78760857601</v>
      </c>
      <c r="BF29" s="21"/>
    </row>
    <row r="30" spans="1:58" x14ac:dyDescent="0.35">
      <c r="A30" s="22" t="s">
        <v>31</v>
      </c>
      <c r="B30" s="23"/>
      <c r="C30" s="24">
        <f>AVERAGE(C27:C29)</f>
        <v>38134313.864427365</v>
      </c>
    </row>
    <row r="32" spans="1:58" x14ac:dyDescent="0.35">
      <c r="K32" s="25"/>
      <c r="L32" s="25"/>
      <c r="M32" s="25"/>
    </row>
    <row r="33" spans="1:57" x14ac:dyDescent="0.35">
      <c r="C33" s="1" t="s">
        <v>32</v>
      </c>
      <c r="E33" s="21">
        <v>0</v>
      </c>
      <c r="F33" s="2">
        <f>1</f>
        <v>1</v>
      </c>
      <c r="G33" s="2">
        <v>2</v>
      </c>
      <c r="H33" s="2">
        <v>3</v>
      </c>
      <c r="I33" s="2">
        <v>4</v>
      </c>
      <c r="J33" s="2">
        <v>5</v>
      </c>
      <c r="K33" s="25">
        <v>6</v>
      </c>
      <c r="L33" s="25">
        <v>7</v>
      </c>
      <c r="M33" s="25">
        <v>8</v>
      </c>
    </row>
    <row r="34" spans="1:57" x14ac:dyDescent="0.35">
      <c r="D34" s="2" t="s">
        <v>22</v>
      </c>
      <c r="F34" s="4">
        <f>E14-P14</f>
        <v>0</v>
      </c>
      <c r="G34" s="4">
        <f>P14-AA14</f>
        <v>0</v>
      </c>
      <c r="H34" s="4">
        <f>AA14-AN14</f>
        <v>365295979.46945739</v>
      </c>
      <c r="I34" s="4">
        <f>AN14-AZ14</f>
        <v>298575403.16118264</v>
      </c>
      <c r="J34" s="4">
        <f>AZ14-BL14</f>
        <v>244041205.98955655</v>
      </c>
      <c r="K34" s="26">
        <f>BL14-BX14</f>
        <v>199467570.30312502</v>
      </c>
      <c r="L34" s="26">
        <f>BX14-CJ14</f>
        <v>163035219.56998861</v>
      </c>
      <c r="M34" s="26">
        <f>CJ14-CV14</f>
        <v>133257164.45956981</v>
      </c>
    </row>
    <row r="35" spans="1:57" x14ac:dyDescent="0.35">
      <c r="D35" s="2" t="s">
        <v>23</v>
      </c>
      <c r="E35" s="4">
        <f>E14</f>
        <v>2000000000</v>
      </c>
      <c r="F35" s="4">
        <f t="shared" ref="F35:L35" si="15">E35-F34</f>
        <v>2000000000</v>
      </c>
      <c r="G35" s="4">
        <f t="shared" si="15"/>
        <v>2000000000</v>
      </c>
      <c r="H35" s="4">
        <f t="shared" si="15"/>
        <v>1634704020.5305426</v>
      </c>
      <c r="I35" s="4">
        <f t="shared" si="15"/>
        <v>1336128617.36936</v>
      </c>
      <c r="J35" s="4">
        <f t="shared" si="15"/>
        <v>1092087411.3798034</v>
      </c>
      <c r="K35" s="26">
        <f t="shared" si="15"/>
        <v>892619841.0766784</v>
      </c>
      <c r="L35" s="26">
        <f t="shared" si="15"/>
        <v>729584621.50668979</v>
      </c>
      <c r="M35" s="26">
        <v>0</v>
      </c>
    </row>
    <row r="36" spans="1:57" x14ac:dyDescent="0.35">
      <c r="C36" s="4"/>
      <c r="D36" s="2" t="s">
        <v>24</v>
      </c>
      <c r="F36" s="4">
        <f>SUM(E15:P15)</f>
        <v>45833333.333333328</v>
      </c>
      <c r="G36" s="4">
        <f>SUM(Q15:AB15)</f>
        <v>49999999.999999993</v>
      </c>
      <c r="H36" s="4">
        <f>SUM(AC15:AN15)</f>
        <v>45661997.433682248</v>
      </c>
      <c r="I36" s="4">
        <f>SUM(AO15:AZ15)</f>
        <v>37321925.395147823</v>
      </c>
      <c r="J36" s="4">
        <f>SUM(BA15:BL15)</f>
        <v>30505150.748694554</v>
      </c>
      <c r="K36" s="26">
        <f>SUM(BM15:BX15)</f>
        <v>24933446.287890628</v>
      </c>
      <c r="L36" s="26">
        <f>SUM(BY15:CJ15)</f>
        <v>20379402.446248565</v>
      </c>
      <c r="M36" s="26">
        <f>SUM(CK15:CW15)</f>
        <v>17899494.426294416</v>
      </c>
    </row>
    <row r="37" spans="1:57" x14ac:dyDescent="0.35">
      <c r="K37" s="25"/>
      <c r="L37" s="25"/>
      <c r="M37" s="25"/>
    </row>
    <row r="38" spans="1:57" x14ac:dyDescent="0.35">
      <c r="K38" s="25"/>
      <c r="L38" s="25"/>
      <c r="M38" s="25"/>
    </row>
    <row r="39" spans="1:57" x14ac:dyDescent="0.35">
      <c r="K39" s="25"/>
      <c r="L39" s="25"/>
      <c r="M39" s="25"/>
    </row>
    <row r="40" spans="1:57" x14ac:dyDescent="0.35">
      <c r="C40" s="9" t="s">
        <v>25</v>
      </c>
      <c r="D40" s="9" t="s">
        <v>26</v>
      </c>
      <c r="E40" s="2">
        <v>0</v>
      </c>
      <c r="F40" s="2">
        <f>E40+1</f>
        <v>1</v>
      </c>
      <c r="G40" s="2">
        <f t="shared" ref="G40:M40" si="16">F40+1</f>
        <v>2</v>
      </c>
      <c r="H40" s="2">
        <f t="shared" si="16"/>
        <v>3</v>
      </c>
      <c r="I40" s="2">
        <f t="shared" si="16"/>
        <v>4</v>
      </c>
      <c r="J40" s="2">
        <f t="shared" si="16"/>
        <v>5</v>
      </c>
      <c r="K40" s="25">
        <f t="shared" si="16"/>
        <v>6</v>
      </c>
      <c r="L40" s="25">
        <f t="shared" si="16"/>
        <v>7</v>
      </c>
      <c r="M40" s="25">
        <f t="shared" si="16"/>
        <v>8</v>
      </c>
    </row>
    <row r="41" spans="1:57" x14ac:dyDescent="0.35">
      <c r="A41" s="4"/>
      <c r="B41" s="4"/>
      <c r="C41" s="4">
        <f>SUM(E41:J41)</f>
        <v>192278997.0507606</v>
      </c>
      <c r="D41" s="2" t="s">
        <v>27</v>
      </c>
      <c r="E41" s="21">
        <f>E36</f>
        <v>0</v>
      </c>
      <c r="F41" s="4">
        <f>SUM(E20:P20)</f>
        <v>45833333.333333328</v>
      </c>
      <c r="G41" s="4">
        <f>SUM(Q20:AB20)</f>
        <v>49999999.999999993</v>
      </c>
      <c r="H41" s="4">
        <f>SUM(AC20:AN20)</f>
        <v>45661997.433682248</v>
      </c>
      <c r="I41" s="4">
        <f>SUM(AO20:AZ20)</f>
        <v>37321925.395147823</v>
      </c>
      <c r="J41" s="4">
        <f>SUM(BA20:BL20)</f>
        <v>13461740.888597192</v>
      </c>
      <c r="K41" s="26">
        <f>SUM(BM20:BX20)</f>
        <v>0</v>
      </c>
      <c r="L41" s="26">
        <f>SUM(BY20:CJ20)</f>
        <v>0</v>
      </c>
      <c r="M41" s="26">
        <f>SUM(CK20:CW20)</f>
        <v>0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</row>
    <row r="42" spans="1:57" x14ac:dyDescent="0.35">
      <c r="C42" s="4">
        <f>SUM(E42:J42)</f>
        <v>179460397.24737656</v>
      </c>
      <c r="D42" s="2" t="s">
        <v>28</v>
      </c>
      <c r="E42" s="4"/>
      <c r="F42" s="4">
        <f>SUM(E21:P21)</f>
        <v>70502298.918612212</v>
      </c>
      <c r="G42" s="4">
        <f>SUM(Q21:AB21)</f>
        <v>62490674.041497201</v>
      </c>
      <c r="H42" s="4">
        <f>SUM(AC21:AN21)</f>
        <v>19227899.705076057</v>
      </c>
      <c r="I42" s="4">
        <f>SUM(AO21:AZ21)</f>
        <v>19227899.705076057</v>
      </c>
      <c r="J42" s="4">
        <f>SUM(BA21:BL21)</f>
        <v>8011624.8771150261</v>
      </c>
      <c r="K42" s="26">
        <f>SUM(BM21:BX21)</f>
        <v>0</v>
      </c>
      <c r="L42" s="26">
        <f>SUM(BY21:CJ21)</f>
        <v>0</v>
      </c>
      <c r="M42" s="26">
        <f>SUM(CK21:CW21)</f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x14ac:dyDescent="0.35">
      <c r="C43" s="4">
        <f>SUM(E43:J43)</f>
        <v>141004597.83722442</v>
      </c>
      <c r="D43" s="2" t="s">
        <v>29</v>
      </c>
      <c r="F43" s="4">
        <f>SUM(E22:P22)</f>
        <v>17625574.729653053</v>
      </c>
      <c r="G43" s="4">
        <f>SUM(Q22:AB22)</f>
        <v>19227899.705076057</v>
      </c>
      <c r="H43" s="4">
        <f>SUM(AC22:AN22)</f>
        <v>19227899.705076057</v>
      </c>
      <c r="I43" s="4">
        <f>SUM(AO22:AZ22)</f>
        <v>52876724.188959166</v>
      </c>
      <c r="J43" s="4">
        <f>SUM(BA22:BL22)</f>
        <v>32046499.508460104</v>
      </c>
      <c r="K43" s="26">
        <f>SUM(BM22:BX22)</f>
        <v>0</v>
      </c>
      <c r="L43" s="26">
        <f>SUM(BY22:CJ22)</f>
        <v>0</v>
      </c>
      <c r="M43" s="26">
        <f>SUM(CK22:CW22)</f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x14ac:dyDescent="0.35">
      <c r="D44" s="2" t="s">
        <v>19</v>
      </c>
      <c r="F44" s="4">
        <f t="shared" ref="F44:M44" si="17">F35*$E$9</f>
        <v>10000000</v>
      </c>
      <c r="G44" s="4">
        <f t="shared" si="17"/>
        <v>10000000</v>
      </c>
      <c r="H44" s="4">
        <f t="shared" si="17"/>
        <v>8173520.1026527137</v>
      </c>
      <c r="I44" s="4">
        <f t="shared" si="17"/>
        <v>6680643.0868467996</v>
      </c>
      <c r="J44" s="4">
        <f t="shared" si="17"/>
        <v>5460437.0568990177</v>
      </c>
      <c r="K44" s="26">
        <f t="shared" si="17"/>
        <v>4463099.2053833921</v>
      </c>
      <c r="L44" s="26">
        <f t="shared" si="17"/>
        <v>3647923.1075334488</v>
      </c>
      <c r="M44" s="26">
        <f t="shared" si="17"/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x14ac:dyDescent="0.35">
      <c r="K45" s="25"/>
      <c r="L45" s="25"/>
      <c r="M45" s="25"/>
    </row>
    <row r="46" spans="1:57" x14ac:dyDescent="0.35">
      <c r="D46" s="9" t="s">
        <v>30</v>
      </c>
      <c r="K46" s="25"/>
      <c r="L46" s="25"/>
      <c r="M46" s="25"/>
    </row>
    <row r="47" spans="1:57" x14ac:dyDescent="0.35">
      <c r="K47" s="25"/>
      <c r="L47" s="25"/>
      <c r="M47" s="25"/>
    </row>
    <row r="48" spans="1:57" x14ac:dyDescent="0.35">
      <c r="C48" s="4">
        <f>SUM(E48:BE48)</f>
        <v>40314600.246398531</v>
      </c>
      <c r="D48" s="2" t="s">
        <v>27</v>
      </c>
      <c r="F48" s="21">
        <f>MIN(F44,F41)</f>
        <v>10000000</v>
      </c>
      <c r="G48" s="21">
        <f t="shared" ref="G48:M48" si="18">MIN(G44,G41)</f>
        <v>10000000</v>
      </c>
      <c r="H48" s="21">
        <f t="shared" si="18"/>
        <v>8173520.1026527137</v>
      </c>
      <c r="I48" s="21">
        <f t="shared" si="18"/>
        <v>6680643.0868467996</v>
      </c>
      <c r="J48" s="21">
        <f t="shared" si="18"/>
        <v>5460437.0568990177</v>
      </c>
      <c r="K48" s="27">
        <f t="shared" si="18"/>
        <v>0</v>
      </c>
      <c r="L48" s="27">
        <f t="shared" si="18"/>
        <v>0</v>
      </c>
      <c r="M48" s="27">
        <f t="shared" si="18"/>
        <v>0</v>
      </c>
      <c r="N48" s="21"/>
      <c r="O48" s="21"/>
      <c r="P48" s="21"/>
      <c r="Q48" s="21"/>
      <c r="R48" s="21"/>
    </row>
    <row r="49" spans="1:18" x14ac:dyDescent="0.35">
      <c r="C49" s="4">
        <f>SUM(E49:BE49)</f>
        <v>40314600.246398531</v>
      </c>
      <c r="D49" s="2" t="s">
        <v>28</v>
      </c>
      <c r="F49" s="21">
        <f>MIN(F44,F42)</f>
        <v>10000000</v>
      </c>
      <c r="G49" s="21">
        <f t="shared" ref="G49:M49" si="19">MIN(G44,G42)</f>
        <v>10000000</v>
      </c>
      <c r="H49" s="21">
        <f t="shared" si="19"/>
        <v>8173520.1026527137</v>
      </c>
      <c r="I49" s="21">
        <f t="shared" si="19"/>
        <v>6680643.0868467996</v>
      </c>
      <c r="J49" s="21">
        <f t="shared" si="19"/>
        <v>5460437.0568990177</v>
      </c>
      <c r="K49" s="27">
        <f t="shared" si="19"/>
        <v>0</v>
      </c>
      <c r="L49" s="27">
        <f t="shared" si="19"/>
        <v>0</v>
      </c>
      <c r="M49" s="27">
        <f t="shared" si="19"/>
        <v>0</v>
      </c>
      <c r="N49" s="21"/>
      <c r="O49" s="21"/>
      <c r="P49" s="21"/>
      <c r="Q49" s="21"/>
      <c r="R49" s="21"/>
    </row>
    <row r="50" spans="1:18" x14ac:dyDescent="0.35">
      <c r="C50" s="4">
        <f>SUM(E50:BE50)</f>
        <v>40314600.246398531</v>
      </c>
      <c r="D50" s="2" t="s">
        <v>29</v>
      </c>
      <c r="F50" s="21">
        <f>MIN(F44,F43)</f>
        <v>10000000</v>
      </c>
      <c r="G50" s="21">
        <f t="shared" ref="G50:M50" si="20">MIN(G44,G43)</f>
        <v>10000000</v>
      </c>
      <c r="H50" s="21">
        <f t="shared" si="20"/>
        <v>8173520.1026527137</v>
      </c>
      <c r="I50" s="21">
        <f t="shared" si="20"/>
        <v>6680643.0868467996</v>
      </c>
      <c r="J50" s="21">
        <f t="shared" si="20"/>
        <v>5460437.0568990177</v>
      </c>
      <c r="K50" s="27">
        <f t="shared" si="20"/>
        <v>0</v>
      </c>
      <c r="L50" s="27">
        <f t="shared" si="20"/>
        <v>0</v>
      </c>
      <c r="M50" s="27">
        <f t="shared" si="20"/>
        <v>0</v>
      </c>
      <c r="N50" s="21"/>
      <c r="O50" s="21"/>
      <c r="P50" s="21"/>
      <c r="Q50" s="21"/>
      <c r="R50" s="21"/>
    </row>
    <row r="51" spans="1:18" x14ac:dyDescent="0.35">
      <c r="A51" s="22" t="s">
        <v>31</v>
      </c>
      <c r="B51" s="23"/>
      <c r="C51" s="24">
        <f>AVERAGE(C48:C50)</f>
        <v>40314600.246398531</v>
      </c>
    </row>
    <row r="54" spans="1:18" x14ac:dyDescent="0.35">
      <c r="D54" s="9" t="s">
        <v>33</v>
      </c>
    </row>
    <row r="55" spans="1:18" x14ac:dyDescent="0.35">
      <c r="D55" s="2" t="s">
        <v>34</v>
      </c>
      <c r="E55" s="28">
        <f>SUMPRODUCT(F34:J34,F33:J33)/SUM(F34:J34)</f>
        <v>3.8664466436530209</v>
      </c>
    </row>
    <row r="56" spans="1:18" x14ac:dyDescent="0.35">
      <c r="D56" s="2" t="s">
        <v>35</v>
      </c>
      <c r="E56" s="21">
        <f>E55*F44*0.8</f>
        <v>30931573.14922417</v>
      </c>
    </row>
  </sheetData>
  <pageMargins left="0.7" right="0.7" top="0.75" bottom="0.75" header="0.3" footer="0.3"/>
  <pageSetup paperSize="9" scale="37" orientation="landscape" copies="10" r:id="rId1"/>
  <headerFooter>
    <oddFooter>&amp;L&amp;1#&amp;"Calibri"&amp;10&amp;KFF8C00Classified as Private (Amber)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7A868-3D31-4847-ABDD-67CBFF1AA9F4}">
  <dimension ref="B2:I45"/>
  <sheetViews>
    <sheetView workbookViewId="0">
      <selection activeCell="H23" sqref="H23"/>
    </sheetView>
  </sheetViews>
  <sheetFormatPr defaultRowHeight="14.5" x14ac:dyDescent="0.35"/>
  <cols>
    <col min="2" max="2" width="8.26953125" bestFit="1" customWidth="1"/>
    <col min="3" max="3" width="13.453125" bestFit="1" customWidth="1"/>
    <col min="4" max="4" width="21.08984375" bestFit="1" customWidth="1"/>
    <col min="5" max="5" width="14.54296875" bestFit="1" customWidth="1"/>
    <col min="7" max="7" width="10.54296875" bestFit="1" customWidth="1"/>
    <col min="8" max="8" width="13.54296875" bestFit="1" customWidth="1"/>
    <col min="9" max="9" width="4.26953125" bestFit="1" customWidth="1"/>
    <col min="11" max="11" width="13.26953125" bestFit="1" customWidth="1"/>
    <col min="12" max="12" width="21.08984375" bestFit="1" customWidth="1"/>
    <col min="13" max="13" width="14.54296875" bestFit="1" customWidth="1"/>
  </cols>
  <sheetData>
    <row r="2" spans="2:9" x14ac:dyDescent="0.35">
      <c r="B2" t="s">
        <v>42</v>
      </c>
    </row>
    <row r="4" spans="2:9" x14ac:dyDescent="0.35">
      <c r="C4" s="45" t="s">
        <v>45</v>
      </c>
      <c r="G4" s="45" t="s">
        <v>51</v>
      </c>
    </row>
    <row r="5" spans="2:9" x14ac:dyDescent="0.35">
      <c r="D5" t="s">
        <v>46</v>
      </c>
      <c r="E5" s="42">
        <v>7000000000</v>
      </c>
      <c r="G5" t="s">
        <v>43</v>
      </c>
      <c r="H5" s="42">
        <f>'Dummy transaction'!E3</f>
        <v>2000000000</v>
      </c>
    </row>
    <row r="6" spans="2:9" x14ac:dyDescent="0.35">
      <c r="D6" t="s">
        <v>49</v>
      </c>
      <c r="E6" s="42">
        <v>0</v>
      </c>
      <c r="G6" t="s">
        <v>52</v>
      </c>
      <c r="H6" s="42">
        <f>H5*I6</f>
        <v>1600000000</v>
      </c>
      <c r="I6" s="44">
        <v>0.8</v>
      </c>
    </row>
    <row r="7" spans="2:9" x14ac:dyDescent="0.35">
      <c r="D7" t="s">
        <v>47</v>
      </c>
      <c r="E7" s="42">
        <v>-25000000</v>
      </c>
      <c r="G7" t="s">
        <v>53</v>
      </c>
      <c r="H7" s="42">
        <f>'Dummy transaction'!E4</f>
        <v>50000000</v>
      </c>
    </row>
    <row r="8" spans="2:9" x14ac:dyDescent="0.35">
      <c r="G8" t="s">
        <v>40</v>
      </c>
      <c r="H8" s="42">
        <f>Outputs!E5</f>
        <v>50000000</v>
      </c>
    </row>
    <row r="9" spans="2:9" x14ac:dyDescent="0.35">
      <c r="D9" t="s">
        <v>48</v>
      </c>
      <c r="E9" s="42">
        <f>SUM(E5:E7)</f>
        <v>6975000000</v>
      </c>
      <c r="G9" t="s">
        <v>39</v>
      </c>
      <c r="H9" s="42">
        <f>Outputs!D5</f>
        <v>40000000</v>
      </c>
    </row>
    <row r="10" spans="2:9" x14ac:dyDescent="0.35">
      <c r="D10" t="s">
        <v>44</v>
      </c>
      <c r="E10" s="42">
        <v>45000000000</v>
      </c>
    </row>
    <row r="12" spans="2:9" x14ac:dyDescent="0.35">
      <c r="D12" t="s">
        <v>50</v>
      </c>
      <c r="E12" s="43">
        <f>E9/E10</f>
        <v>0.155</v>
      </c>
    </row>
    <row r="15" spans="2:9" x14ac:dyDescent="0.35">
      <c r="C15" s="45" t="s">
        <v>54</v>
      </c>
    </row>
    <row r="16" spans="2:9" x14ac:dyDescent="0.35">
      <c r="D16" t="s">
        <v>46</v>
      </c>
      <c r="E16" s="42">
        <f>E5</f>
        <v>7000000000</v>
      </c>
    </row>
    <row r="17" spans="3:6" x14ac:dyDescent="0.35">
      <c r="D17" t="s">
        <v>49</v>
      </c>
      <c r="E17" s="42">
        <f>-Outputs!F5</f>
        <v>0</v>
      </c>
    </row>
    <row r="18" spans="3:6" x14ac:dyDescent="0.35">
      <c r="D18" t="s">
        <v>47</v>
      </c>
      <c r="E18" s="42">
        <f>E7</f>
        <v>-25000000</v>
      </c>
    </row>
    <row r="20" spans="3:6" x14ac:dyDescent="0.35">
      <c r="D20" t="s">
        <v>48</v>
      </c>
      <c r="E20" s="42">
        <f>SUM(E16:E18)</f>
        <v>6975000000</v>
      </c>
    </row>
    <row r="21" spans="3:6" x14ac:dyDescent="0.35">
      <c r="D21" t="s">
        <v>44</v>
      </c>
      <c r="E21" s="42">
        <f>E10-H6</f>
        <v>43400000000</v>
      </c>
    </row>
    <row r="23" spans="3:6" x14ac:dyDescent="0.35">
      <c r="D23" t="s">
        <v>50</v>
      </c>
      <c r="E23" s="43">
        <f>E20/E21</f>
        <v>0.16071428571428573</v>
      </c>
      <c r="F23" s="46">
        <f>E23-E12</f>
        <v>5.7142857142857273E-3</v>
      </c>
    </row>
    <row r="26" spans="3:6" x14ac:dyDescent="0.35">
      <c r="C26" s="45" t="s">
        <v>55</v>
      </c>
    </row>
    <row r="27" spans="3:6" x14ac:dyDescent="0.35">
      <c r="D27" t="s">
        <v>46</v>
      </c>
      <c r="E27" s="42">
        <f>E5</f>
        <v>7000000000</v>
      </c>
    </row>
    <row r="28" spans="3:6" x14ac:dyDescent="0.35">
      <c r="D28" t="s">
        <v>49</v>
      </c>
      <c r="E28" s="42">
        <f>-Outputs!F8</f>
        <v>-30314600.246398538</v>
      </c>
    </row>
    <row r="29" spans="3:6" x14ac:dyDescent="0.35">
      <c r="D29" t="s">
        <v>47</v>
      </c>
      <c r="E29" s="42">
        <f>E7</f>
        <v>-25000000</v>
      </c>
    </row>
    <row r="31" spans="3:6" x14ac:dyDescent="0.35">
      <c r="D31" t="s">
        <v>48</v>
      </c>
      <c r="E31" s="42">
        <f>SUM(E27:E29)</f>
        <v>6944685399.7536011</v>
      </c>
    </row>
    <row r="32" spans="3:6" x14ac:dyDescent="0.35">
      <c r="D32" t="s">
        <v>44</v>
      </c>
      <c r="E32" s="42">
        <f>E10-H6</f>
        <v>43400000000</v>
      </c>
    </row>
    <row r="34" spans="3:6" x14ac:dyDescent="0.35">
      <c r="D34" t="s">
        <v>50</v>
      </c>
      <c r="E34" s="43">
        <f>E31/E32</f>
        <v>0.16001579262105073</v>
      </c>
      <c r="F34" s="46">
        <f>E34-E12</f>
        <v>5.0157926210507298E-3</v>
      </c>
    </row>
    <row r="37" spans="3:6" x14ac:dyDescent="0.35">
      <c r="C37" s="45" t="s">
        <v>56</v>
      </c>
    </row>
    <row r="38" spans="3:6" x14ac:dyDescent="0.35">
      <c r="D38" t="s">
        <v>46</v>
      </c>
      <c r="E38" s="42">
        <f>E5</f>
        <v>7000000000</v>
      </c>
    </row>
    <row r="39" spans="3:6" x14ac:dyDescent="0.35">
      <c r="D39" t="s">
        <v>49</v>
      </c>
      <c r="E39" s="42">
        <f>-Outputs!F11</f>
        <v>-20931573.149224162</v>
      </c>
    </row>
    <row r="40" spans="3:6" x14ac:dyDescent="0.35">
      <c r="D40" t="s">
        <v>47</v>
      </c>
      <c r="E40" s="42">
        <f>E18</f>
        <v>-25000000</v>
      </c>
    </row>
    <row r="42" spans="3:6" x14ac:dyDescent="0.35">
      <c r="D42" t="s">
        <v>48</v>
      </c>
      <c r="E42" s="42">
        <f>SUM(E38:E40)</f>
        <v>6954068426.8507757</v>
      </c>
    </row>
    <row r="43" spans="3:6" x14ac:dyDescent="0.35">
      <c r="D43" t="s">
        <v>44</v>
      </c>
      <c r="E43" s="42">
        <f>E10-H6</f>
        <v>43400000000</v>
      </c>
    </row>
    <row r="45" spans="3:6" x14ac:dyDescent="0.35">
      <c r="D45" t="s">
        <v>50</v>
      </c>
      <c r="E45" s="43">
        <f>E42/E43</f>
        <v>0.1602319914020916</v>
      </c>
      <c r="F45" s="46">
        <f>E45-E12</f>
        <v>5.2319914020916014E-3</v>
      </c>
    </row>
  </sheetData>
  <pageMargins left="0.7" right="0.7" top="0.75" bottom="0.75" header="0.3" footer="0.3"/>
  <pageSetup paperSize="9" orientation="portrait" r:id="rId1"/>
  <headerFooter>
    <oddFooter>&amp;L&amp;1#&amp;"Calibri"&amp;10&amp;KFF8C00Classified as Private (Amber)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CA1B-922C-43D3-B2BF-67E34B850BF0}">
  <dimension ref="B3:H51"/>
  <sheetViews>
    <sheetView showGridLines="0" workbookViewId="0">
      <selection activeCell="G5" sqref="G5"/>
    </sheetView>
  </sheetViews>
  <sheetFormatPr defaultRowHeight="12.5" x14ac:dyDescent="0.25"/>
  <cols>
    <col min="1" max="1" width="8.7265625" style="2"/>
    <col min="2" max="2" width="40" style="2" bestFit="1" customWidth="1"/>
    <col min="3" max="5" width="11.1796875" style="2" bestFit="1" customWidth="1"/>
    <col min="6" max="6" width="26.08984375" style="2" bestFit="1" customWidth="1"/>
    <col min="7" max="7" width="25.36328125" style="2" bestFit="1" customWidth="1"/>
    <col min="8" max="8" width="6.6328125" style="2" bestFit="1" customWidth="1"/>
    <col min="9" max="16384" width="8.7265625" style="2"/>
  </cols>
  <sheetData>
    <row r="3" spans="2:8" ht="26" x14ac:dyDescent="0.25">
      <c r="B3" s="29"/>
      <c r="C3" s="30" t="s">
        <v>19</v>
      </c>
      <c r="D3" s="30" t="s">
        <v>39</v>
      </c>
      <c r="E3" s="30" t="s">
        <v>40</v>
      </c>
      <c r="F3" s="30" t="s">
        <v>41</v>
      </c>
      <c r="G3" s="30" t="s">
        <v>57</v>
      </c>
      <c r="H3" s="30" t="s">
        <v>58</v>
      </c>
    </row>
    <row r="4" spans="2:8" x14ac:dyDescent="0.25">
      <c r="B4" s="50" t="s">
        <v>36</v>
      </c>
      <c r="C4" s="31"/>
      <c r="D4" s="39"/>
      <c r="E4" s="34"/>
      <c r="F4" s="34"/>
      <c r="G4" s="47"/>
      <c r="H4" s="47"/>
    </row>
    <row r="5" spans="2:8" x14ac:dyDescent="0.25">
      <c r="B5" s="50"/>
      <c r="C5" s="38">
        <f>'Dummy transaction'!E3*'Dummy transaction'!E9</f>
        <v>10000000</v>
      </c>
      <c r="D5" s="33">
        <f>'Dummy transaction'!E3*'Dummy transaction'!O3</f>
        <v>40000000</v>
      </c>
      <c r="E5" s="38">
        <f>'Dummy transaction'!E3*'Dummy transaction'!O4</f>
        <v>50000000</v>
      </c>
      <c r="F5" s="38">
        <f>C5+D5-E5</f>
        <v>0</v>
      </c>
      <c r="G5" s="48">
        <f>'Capital Impact'!F23</f>
        <v>5.7142857142857273E-3</v>
      </c>
      <c r="H5" s="48"/>
    </row>
    <row r="6" spans="2:8" ht="13" x14ac:dyDescent="0.25">
      <c r="B6" s="50"/>
      <c r="C6" s="32" t="s">
        <v>37</v>
      </c>
      <c r="D6" s="40"/>
      <c r="E6" s="35"/>
      <c r="F6" s="35"/>
      <c r="G6" s="49"/>
      <c r="H6" s="49"/>
    </row>
    <row r="7" spans="2:8" x14ac:dyDescent="0.25">
      <c r="B7" s="50" t="s">
        <v>38</v>
      </c>
      <c r="C7" s="31"/>
      <c r="D7" s="39"/>
      <c r="E7" s="34"/>
      <c r="F7" s="34"/>
      <c r="G7" s="47"/>
      <c r="H7" s="47"/>
    </row>
    <row r="8" spans="2:8" x14ac:dyDescent="0.25">
      <c r="B8" s="50"/>
      <c r="C8" s="38">
        <f>'Dummy transaction'!C51</f>
        <v>40314600.246398531</v>
      </c>
      <c r="D8" s="36">
        <f>D5</f>
        <v>40000000</v>
      </c>
      <c r="E8" s="41">
        <f>E5</f>
        <v>50000000</v>
      </c>
      <c r="F8" s="38">
        <f>C8+D8-E8</f>
        <v>30314600.246398538</v>
      </c>
      <c r="G8" s="48">
        <f>'Capital Impact'!F34</f>
        <v>5.0157926210507298E-3</v>
      </c>
      <c r="H8" s="48">
        <f>G8-G5</f>
        <v>-6.9849309323499753E-4</v>
      </c>
    </row>
    <row r="9" spans="2:8" x14ac:dyDescent="0.25">
      <c r="B9" s="50"/>
      <c r="C9" s="37"/>
      <c r="D9" s="40"/>
      <c r="E9" s="35"/>
      <c r="F9" s="35"/>
      <c r="G9" s="49"/>
      <c r="H9" s="49"/>
    </row>
    <row r="10" spans="2:8" x14ac:dyDescent="0.25">
      <c r="B10" s="50" t="s">
        <v>33</v>
      </c>
      <c r="C10" s="31"/>
      <c r="D10" s="39"/>
      <c r="E10" s="34"/>
      <c r="F10" s="34"/>
      <c r="G10" s="47"/>
      <c r="H10" s="47"/>
    </row>
    <row r="11" spans="2:8" x14ac:dyDescent="0.25">
      <c r="B11" s="50"/>
      <c r="C11" s="38">
        <f>'Dummy transaction'!E56</f>
        <v>30931573.14922417</v>
      </c>
      <c r="D11" s="36">
        <f>D8</f>
        <v>40000000</v>
      </c>
      <c r="E11" s="41">
        <f>E8</f>
        <v>50000000</v>
      </c>
      <c r="F11" s="38">
        <f>C11+D11-E11</f>
        <v>20931573.149224162</v>
      </c>
      <c r="G11" s="48">
        <f>'Capital Impact'!F45</f>
        <v>5.2319914020916014E-3</v>
      </c>
      <c r="H11" s="48">
        <f>G11-G5</f>
        <v>-4.8229431219412588E-4</v>
      </c>
    </row>
    <row r="12" spans="2:8" x14ac:dyDescent="0.25">
      <c r="B12" s="50"/>
      <c r="C12" s="37"/>
      <c r="D12" s="40"/>
      <c r="E12" s="35"/>
      <c r="F12" s="35"/>
      <c r="G12" s="49"/>
      <c r="H12" s="49"/>
    </row>
    <row r="51" spans="5:5" x14ac:dyDescent="0.25">
      <c r="E51" s="2" t="s">
        <v>59</v>
      </c>
    </row>
  </sheetData>
  <mergeCells count="3">
    <mergeCell ref="B4:B6"/>
    <mergeCell ref="B7:B9"/>
    <mergeCell ref="B10:B12"/>
  </mergeCells>
  <pageMargins left="0.7" right="0.7" top="0.75" bottom="0.75" header="0.3" footer="0.3"/>
  <pageSetup paperSize="9" orientation="portrait" r:id="rId1"/>
  <headerFooter>
    <oddFooter>&amp;L&amp;1#&amp;"Calibri"&amp;10&amp;KFF8C00Classified as Private (Amber)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Dummy transaction</vt:lpstr>
      <vt:lpstr>Capital Impact</vt:lpstr>
      <vt:lpstr>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2022-10-08T15:09:52Z</dcterms:created>
  <dcterms:modified xsi:type="dcterms:W3CDTF">2022-10-14T15:29:19Z</dcterms:modified>
</cp:coreProperties>
</file>