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updateLinks="never" codeName="ThisWorkbook" defaultThemeVersion="124226"/>
  <bookViews>
    <workbookView xWindow="195" yWindow="120" windowWidth="16065" windowHeight="11445" tabRatio="859" activeTab="1"/>
  </bookViews>
  <sheets>
    <sheet name="Start" sheetId="5" r:id="rId1"/>
    <sheet name="Charts" sheetId="4" r:id="rId2"/>
    <sheet name="KRI database" sheetId="1" r:id="rId3"/>
    <sheet name="List" sheetId="2" state="hidden" r:id="rId4"/>
    <sheet name="Data" sheetId="3" r:id="rId5"/>
  </sheets>
  <externalReferences>
    <externalReference r:id="rId6"/>
  </externalReferences>
  <definedNames>
    <definedName name="_xlnm.Print_Area" localSheetId="1">Charts!$A$2:$Q$31</definedName>
    <definedName name="_xlnm.Print_Area" localSheetId="0">Start!$A$1:$F$12</definedName>
  </definedNames>
  <calcPr calcId="145621"/>
</workbook>
</file>

<file path=xl/calcChain.xml><?xml version="1.0" encoding="utf-8"?>
<calcChain xmlns="http://schemas.openxmlformats.org/spreadsheetml/2006/main">
  <c r="C31" i="4" l="1"/>
  <c r="C30" i="4"/>
  <c r="BI39" i="4"/>
  <c r="BI40" i="4"/>
  <c r="A272" i="3" l="1"/>
  <c r="A273" i="3"/>
  <c r="A274" i="3"/>
  <c r="A275" i="3"/>
  <c r="A276" i="3"/>
  <c r="A277" i="3"/>
  <c r="A278" i="3"/>
  <c r="A279" i="3"/>
  <c r="A280" i="3"/>
  <c r="A281" i="3"/>
  <c r="A282" i="3"/>
  <c r="A283" i="3"/>
  <c r="A284" i="3"/>
  <c r="A285" i="3"/>
  <c r="A286" i="3"/>
  <c r="A287" i="3"/>
  <c r="A288" i="3"/>
  <c r="A289" i="3"/>
  <c r="A257" i="3" l="1"/>
  <c r="A258" i="3"/>
  <c r="A259" i="3"/>
  <c r="A260" i="3"/>
  <c r="A261" i="3"/>
  <c r="A262" i="3"/>
  <c r="A263" i="3"/>
  <c r="A264" i="3"/>
  <c r="A265" i="3"/>
  <c r="A266" i="3"/>
  <c r="A267" i="3"/>
  <c r="A268" i="3"/>
  <c r="A269" i="3"/>
  <c r="A270" i="3"/>
  <c r="A271" i="3"/>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C11" i="5" l="1"/>
  <c r="C8" i="5"/>
  <c r="AP87" i="4"/>
  <c r="AN64" i="4"/>
  <c r="AN63" i="4"/>
  <c r="AN62" i="4"/>
  <c r="AN61" i="4"/>
  <c r="AN60" i="4"/>
  <c r="AN59" i="4"/>
  <c r="AN58" i="4"/>
  <c r="AN57" i="4"/>
  <c r="AN56" i="4"/>
  <c r="AN55" i="4"/>
  <c r="AN54" i="4"/>
  <c r="AN53" i="4"/>
  <c r="AN52" i="4"/>
  <c r="AN51" i="4"/>
  <c r="AN50" i="4"/>
  <c r="AN49" i="4"/>
  <c r="AN48" i="4"/>
  <c r="AN47" i="4"/>
  <c r="AN46" i="4"/>
  <c r="AN45" i="4"/>
  <c r="AS44" i="4"/>
  <c r="AS45" i="4" s="1"/>
  <c r="AS46" i="4" s="1"/>
  <c r="AS47" i="4" s="1"/>
  <c r="AS48" i="4" s="1"/>
  <c r="AS49" i="4" s="1"/>
  <c r="AS50" i="4" s="1"/>
  <c r="AS51" i="4" s="1"/>
  <c r="AS52" i="4" s="1"/>
  <c r="AS53" i="4" s="1"/>
  <c r="AS54" i="4" s="1"/>
  <c r="AS55" i="4" s="1"/>
  <c r="AS56" i="4" s="1"/>
  <c r="AS57" i="4" s="1"/>
  <c r="AS58" i="4" s="1"/>
  <c r="AS59" i="4" s="1"/>
  <c r="AS60" i="4" s="1"/>
  <c r="AS61" i="4" s="1"/>
  <c r="AS62" i="4" s="1"/>
  <c r="AS63" i="4" s="1"/>
  <c r="AN44" i="4"/>
  <c r="BI38" i="4"/>
  <c r="BI37" i="4"/>
  <c r="BI36" i="4"/>
  <c r="BI35" i="4"/>
  <c r="BI34" i="4"/>
  <c r="BI33" i="4"/>
  <c r="BI32" i="4"/>
  <c r="BI31" i="4"/>
  <c r="BI30" i="4"/>
  <c r="BI29" i="4"/>
  <c r="C29" i="4"/>
  <c r="BI28" i="4"/>
  <c r="C28" i="4"/>
  <c r="BI27" i="4"/>
  <c r="C27" i="4"/>
  <c r="BI26" i="4"/>
  <c r="C26" i="4"/>
  <c r="BI25" i="4"/>
  <c r="C25" i="4"/>
  <c r="C24" i="4"/>
  <c r="C23" i="4"/>
  <c r="C22" i="4"/>
  <c r="C21" i="4"/>
  <c r="C20" i="4"/>
  <c r="C19" i="4"/>
  <c r="C18" i="4"/>
  <c r="C17" i="4"/>
  <c r="C16" i="4"/>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3" i="2"/>
  <c r="C12" i="2"/>
  <c r="C11" i="2"/>
  <c r="C10" i="2"/>
  <c r="C8" i="2"/>
  <c r="C5" i="2"/>
  <c r="C4" i="2"/>
  <c r="B4" i="2" s="1"/>
  <c r="C3" i="2"/>
  <c r="B3" i="2"/>
  <c r="A3" i="2"/>
  <c r="V379" i="3"/>
  <c r="V378" i="3"/>
  <c r="V377" i="3"/>
  <c r="V376" i="3"/>
  <c r="V375" i="3"/>
  <c r="V374" i="3"/>
  <c r="V373" i="3"/>
  <c r="V372" i="3"/>
  <c r="V371" i="3"/>
  <c r="V370" i="3"/>
  <c r="V369" i="3"/>
  <c r="V368" i="3"/>
  <c r="V367" i="3"/>
  <c r="V366" i="3"/>
  <c r="V365" i="3"/>
  <c r="V364" i="3"/>
  <c r="V363" i="3"/>
  <c r="V362" i="3"/>
  <c r="V361" i="3"/>
  <c r="V360" i="3"/>
  <c r="V359" i="3"/>
  <c r="V358" i="3"/>
  <c r="V357" i="3"/>
  <c r="V356" i="3"/>
  <c r="V355" i="3"/>
  <c r="V354" i="3"/>
  <c r="V353" i="3"/>
  <c r="V352" i="3"/>
  <c r="V351" i="3"/>
  <c r="V350" i="3"/>
  <c r="V349" i="3"/>
  <c r="V348" i="3"/>
  <c r="V347" i="3"/>
  <c r="V346" i="3"/>
  <c r="V345" i="3"/>
  <c r="V344" i="3"/>
  <c r="V343" i="3"/>
  <c r="V342" i="3"/>
  <c r="V341" i="3"/>
  <c r="V340" i="3"/>
  <c r="V339" i="3"/>
  <c r="V338" i="3"/>
  <c r="V337" i="3"/>
  <c r="V336" i="3"/>
  <c r="V335" i="3"/>
  <c r="V334" i="3"/>
  <c r="V333" i="3"/>
  <c r="V332" i="3"/>
  <c r="V331" i="3"/>
  <c r="V330" i="3"/>
  <c r="V329" i="3"/>
  <c r="V328" i="3"/>
  <c r="V327" i="3"/>
  <c r="V326" i="3"/>
  <c r="V325" i="3"/>
  <c r="V324" i="3"/>
  <c r="V323" i="3"/>
  <c r="V322" i="3"/>
  <c r="V321" i="3"/>
  <c r="V320" i="3"/>
  <c r="V319" i="3"/>
  <c r="V318" i="3"/>
  <c r="V317" i="3"/>
  <c r="V316" i="3"/>
  <c r="V315" i="3"/>
  <c r="V314" i="3"/>
  <c r="V313" i="3"/>
  <c r="V312" i="3"/>
  <c r="V311" i="3"/>
  <c r="V310" i="3"/>
  <c r="V309" i="3"/>
  <c r="V308" i="3"/>
  <c r="V307" i="3"/>
  <c r="V306" i="3"/>
  <c r="V305" i="3"/>
  <c r="V304" i="3"/>
  <c r="V303" i="3"/>
  <c r="V302" i="3"/>
  <c r="V301" i="3"/>
  <c r="V300" i="3"/>
  <c r="V299" i="3"/>
  <c r="V298" i="3"/>
  <c r="V297" i="3"/>
  <c r="V296" i="3"/>
  <c r="V295" i="3"/>
  <c r="V294" i="3"/>
  <c r="V293" i="3"/>
  <c r="V292" i="3"/>
  <c r="V291" i="3"/>
  <c r="V290" i="3"/>
  <c r="V289" i="3"/>
  <c r="V288" i="3"/>
  <c r="V287" i="3"/>
  <c r="V286" i="3"/>
  <c r="V285" i="3"/>
  <c r="V284" i="3"/>
  <c r="V283" i="3"/>
  <c r="V282" i="3"/>
  <c r="V281" i="3"/>
  <c r="V280" i="3"/>
  <c r="V279" i="3"/>
  <c r="V278" i="3"/>
  <c r="V277" i="3"/>
  <c r="V276" i="3"/>
  <c r="V275" i="3"/>
  <c r="V274" i="3"/>
  <c r="V273" i="3"/>
  <c r="V272" i="3"/>
  <c r="V271" i="3"/>
  <c r="V270" i="3"/>
  <c r="V269" i="3"/>
  <c r="V268" i="3"/>
  <c r="V267" i="3"/>
  <c r="V266" i="3"/>
  <c r="V265" i="3"/>
  <c r="V264" i="3"/>
  <c r="V263" i="3"/>
  <c r="V262" i="3"/>
  <c r="V261" i="3"/>
  <c r="V260" i="3"/>
  <c r="V259" i="3"/>
  <c r="V258" i="3"/>
  <c r="V257" i="3"/>
  <c r="V256" i="3"/>
  <c r="V255" i="3"/>
  <c r="V254" i="3"/>
  <c r="V253" i="3"/>
  <c r="V252" i="3"/>
  <c r="V251" i="3"/>
  <c r="V250" i="3"/>
  <c r="V249" i="3"/>
  <c r="V248" i="3"/>
  <c r="V247" i="3"/>
  <c r="V246" i="3"/>
  <c r="V245" i="3"/>
  <c r="V244" i="3"/>
  <c r="V243" i="3"/>
  <c r="V242" i="3"/>
  <c r="V241" i="3"/>
  <c r="V240" i="3"/>
  <c r="V239" i="3"/>
  <c r="V238" i="3"/>
  <c r="V237" i="3"/>
  <c r="V236" i="3"/>
  <c r="V235" i="3"/>
  <c r="V234" i="3"/>
  <c r="V233" i="3"/>
  <c r="V232" i="3"/>
  <c r="V231" i="3"/>
  <c r="V230" i="3"/>
  <c r="V229" i="3"/>
  <c r="V228" i="3"/>
  <c r="V227" i="3"/>
  <c r="V226" i="3"/>
  <c r="V225" i="3"/>
  <c r="V224" i="3"/>
  <c r="V223" i="3"/>
  <c r="V222" i="3"/>
  <c r="V221" i="3"/>
  <c r="V220" i="3"/>
  <c r="V219" i="3"/>
  <c r="V218" i="3"/>
  <c r="V217" i="3"/>
  <c r="V216" i="3"/>
  <c r="V215" i="3"/>
  <c r="V214" i="3"/>
  <c r="V213" i="3"/>
  <c r="V212" i="3"/>
  <c r="V211" i="3"/>
  <c r="V210" i="3"/>
  <c r="V209" i="3"/>
  <c r="V208" i="3"/>
  <c r="V207" i="3"/>
  <c r="V206" i="3"/>
  <c r="V205" i="3"/>
  <c r="V204" i="3"/>
  <c r="V203" i="3"/>
  <c r="V202" i="3"/>
  <c r="V201" i="3"/>
  <c r="V200" i="3"/>
  <c r="V199" i="3"/>
  <c r="V198" i="3"/>
  <c r="V197" i="3"/>
  <c r="V196" i="3"/>
  <c r="V195" i="3"/>
  <c r="V194" i="3"/>
  <c r="V193" i="3"/>
  <c r="V192" i="3"/>
  <c r="V191" i="3"/>
  <c r="V190" i="3"/>
  <c r="V189" i="3"/>
  <c r="V188" i="3"/>
  <c r="V187" i="3"/>
  <c r="V186" i="3"/>
  <c r="V185" i="3"/>
  <c r="V184" i="3"/>
  <c r="V183" i="3"/>
  <c r="V182" i="3"/>
  <c r="V181" i="3"/>
  <c r="V180" i="3"/>
  <c r="V179" i="3"/>
  <c r="V178" i="3"/>
  <c r="V177" i="3"/>
  <c r="V176" i="3"/>
  <c r="V175" i="3"/>
  <c r="V174" i="3"/>
  <c r="V173" i="3"/>
  <c r="V172" i="3"/>
  <c r="V171" i="3"/>
  <c r="V170" i="3"/>
  <c r="V169" i="3"/>
  <c r="V168" i="3"/>
  <c r="V167" i="3"/>
  <c r="V166" i="3"/>
  <c r="V165" i="3"/>
  <c r="V164" i="3"/>
  <c r="V163" i="3"/>
  <c r="V162" i="3"/>
  <c r="V161" i="3"/>
  <c r="V160" i="3"/>
  <c r="V159" i="3"/>
  <c r="V158" i="3"/>
  <c r="V157" i="3"/>
  <c r="V156" i="3"/>
  <c r="V155" i="3"/>
  <c r="V154" i="3"/>
  <c r="V153" i="3"/>
  <c r="V152" i="3"/>
  <c r="V151" i="3"/>
  <c r="V150" i="3"/>
  <c r="V149" i="3"/>
  <c r="V148" i="3"/>
  <c r="V147" i="3"/>
  <c r="V146" i="3"/>
  <c r="V145" i="3"/>
  <c r="V144" i="3"/>
  <c r="V143" i="3"/>
  <c r="V142" i="3"/>
  <c r="V141" i="3"/>
  <c r="V140" i="3"/>
  <c r="V139" i="3"/>
  <c r="V138" i="3"/>
  <c r="V137" i="3"/>
  <c r="V136" i="3"/>
  <c r="V135" i="3"/>
  <c r="V134" i="3"/>
  <c r="V133" i="3"/>
  <c r="V132" i="3"/>
  <c r="V131" i="3"/>
  <c r="V130" i="3"/>
  <c r="V129" i="3"/>
  <c r="V128" i="3"/>
  <c r="V127" i="3"/>
  <c r="V126" i="3"/>
  <c r="V125" i="3"/>
  <c r="V124" i="3"/>
  <c r="V123" i="3"/>
  <c r="V122" i="3"/>
  <c r="V121" i="3"/>
  <c r="V120" i="3"/>
  <c r="V119" i="3"/>
  <c r="V118" i="3"/>
  <c r="V117" i="3"/>
  <c r="V116" i="3"/>
  <c r="V115" i="3"/>
  <c r="V114" i="3"/>
  <c r="V113" i="3"/>
  <c r="V112" i="3"/>
  <c r="V111" i="3"/>
  <c r="V110" i="3"/>
  <c r="V109" i="3"/>
  <c r="V108" i="3"/>
  <c r="V107" i="3"/>
  <c r="V106" i="3"/>
  <c r="V105" i="3"/>
  <c r="V104" i="3"/>
  <c r="V103" i="3"/>
  <c r="V102" i="3"/>
  <c r="V101" i="3"/>
  <c r="V100" i="3"/>
  <c r="V99" i="3"/>
  <c r="V98" i="3"/>
  <c r="V97" i="3"/>
  <c r="V96" i="3"/>
  <c r="V95" i="3"/>
  <c r="V94" i="3"/>
  <c r="V93" i="3"/>
  <c r="V92" i="3"/>
  <c r="V91" i="3"/>
  <c r="V90" i="3"/>
  <c r="V89" i="3"/>
  <c r="V88" i="3"/>
  <c r="V87" i="3"/>
  <c r="V86" i="3"/>
  <c r="V85" i="3"/>
  <c r="V84" i="3"/>
  <c r="V83" i="3"/>
  <c r="V82" i="3"/>
  <c r="V81" i="3"/>
  <c r="V80" i="3"/>
  <c r="V79" i="3"/>
  <c r="V78" i="3"/>
  <c r="V77" i="3"/>
  <c r="V76" i="3"/>
  <c r="V75" i="3"/>
  <c r="V74" i="3"/>
  <c r="V73" i="3"/>
  <c r="V72" i="3"/>
  <c r="V71" i="3"/>
  <c r="V70" i="3"/>
  <c r="V69" i="3"/>
  <c r="V68" i="3"/>
  <c r="V67" i="3"/>
  <c r="V66" i="3"/>
  <c r="V65" i="3"/>
  <c r="V64" i="3"/>
  <c r="V63" i="3"/>
  <c r="V62" i="3"/>
  <c r="V61" i="3"/>
  <c r="V60" i="3"/>
  <c r="V59" i="3"/>
  <c r="V58" i="3"/>
  <c r="V57" i="3"/>
  <c r="V56" i="3"/>
  <c r="V55" i="3"/>
  <c r="V54" i="3"/>
  <c r="V53" i="3"/>
  <c r="V52" i="3"/>
  <c r="V51" i="3"/>
  <c r="V50" i="3"/>
  <c r="V49" i="3"/>
  <c r="V48" i="3"/>
  <c r="V47" i="3"/>
  <c r="V46" i="3"/>
  <c r="V45" i="3"/>
  <c r="V44" i="3"/>
  <c r="V43" i="3"/>
  <c r="V42" i="3"/>
  <c r="V41" i="3"/>
  <c r="V40" i="3"/>
  <c r="V39" i="3"/>
  <c r="V38" i="3"/>
  <c r="V37" i="3"/>
  <c r="V36" i="3"/>
  <c r="V35" i="3"/>
  <c r="V34" i="3"/>
  <c r="V33" i="3"/>
  <c r="V32" i="3"/>
  <c r="V31" i="3"/>
  <c r="V30" i="3"/>
  <c r="V29" i="3"/>
  <c r="V28" i="3"/>
  <c r="V27" i="3"/>
  <c r="V26" i="3"/>
  <c r="V25" i="3"/>
  <c r="V24" i="3"/>
  <c r="V23" i="3"/>
  <c r="V22" i="3"/>
  <c r="V21" i="3"/>
  <c r="V20" i="3"/>
  <c r="V19" i="3"/>
  <c r="V18" i="3"/>
  <c r="V17" i="3"/>
  <c r="V16" i="3"/>
  <c r="V15" i="3"/>
  <c r="V14" i="3"/>
  <c r="V13" i="3"/>
  <c r="V12" i="3"/>
  <c r="V11" i="3"/>
  <c r="V10" i="3"/>
  <c r="V9" i="3"/>
  <c r="V8" i="3"/>
  <c r="V7" i="3"/>
  <c r="V6" i="3"/>
  <c r="V5" i="3"/>
  <c r="V4" i="3"/>
  <c r="V3" i="3"/>
  <c r="V2" i="3"/>
  <c r="A2" i="3"/>
  <c r="AM21" i="4" l="1"/>
  <c r="AO58" i="4" s="1"/>
  <c r="B5" i="2"/>
  <c r="A4" i="2"/>
  <c r="AO54" i="4" l="1"/>
  <c r="AQ54" i="4" s="1"/>
  <c r="AT54" i="4" s="1"/>
  <c r="AO21" i="4"/>
  <c r="AO50" i="4"/>
  <c r="AR50" i="4" s="1"/>
  <c r="AO60" i="4"/>
  <c r="AR60" i="4" s="1"/>
  <c r="AO55" i="4"/>
  <c r="AO56" i="4"/>
  <c r="AQ56" i="4" s="1"/>
  <c r="AT56" i="4" s="1"/>
  <c r="AO51" i="4"/>
  <c r="AQ51" i="4" s="1"/>
  <c r="AT51" i="4" s="1"/>
  <c r="AO57" i="4"/>
  <c r="AO52" i="4"/>
  <c r="AR52" i="4" s="1"/>
  <c r="AO47" i="4"/>
  <c r="AO53" i="4"/>
  <c r="AO63" i="4"/>
  <c r="AO48" i="4"/>
  <c r="AQ48" i="4" s="1"/>
  <c r="AT48" i="4" s="1"/>
  <c r="AO62" i="4"/>
  <c r="AR62" i="4" s="1"/>
  <c r="AO49" i="4"/>
  <c r="AO61" i="4"/>
  <c r="AO44" i="4"/>
  <c r="AQ44" i="4" s="1"/>
  <c r="AO64" i="4"/>
  <c r="AR21" i="4"/>
  <c r="B2" i="4" s="1"/>
  <c r="AO45" i="4"/>
  <c r="AQ21" i="4"/>
  <c r="AP21" i="4"/>
  <c r="AO59" i="4"/>
  <c r="AQ59" i="4" s="1"/>
  <c r="AT59" i="4" s="1"/>
  <c r="AO46" i="4"/>
  <c r="AQ46" i="4" s="1"/>
  <c r="AT46" i="4" s="1"/>
  <c r="AQ58" i="4"/>
  <c r="AT58" i="4" s="1"/>
  <c r="AR58" i="4"/>
  <c r="A5" i="2"/>
  <c r="B6" i="2"/>
  <c r="B3" i="4" l="1"/>
  <c r="AO40" i="4"/>
  <c r="AO39" i="4"/>
  <c r="AR54" i="4"/>
  <c r="AU54" i="4" s="1"/>
  <c r="AQ50" i="4"/>
  <c r="AT50" i="4" s="1"/>
  <c r="AU50" i="4" s="1"/>
  <c r="AO34" i="4"/>
  <c r="AW34" i="4" s="1"/>
  <c r="AO25" i="4"/>
  <c r="AR25" i="4" s="1"/>
  <c r="L16" i="4" s="1"/>
  <c r="AO33" i="4"/>
  <c r="AR33" i="4" s="1"/>
  <c r="L24" i="4" s="1"/>
  <c r="AO27" i="4"/>
  <c r="BE27" i="4" s="1"/>
  <c r="AO26" i="4"/>
  <c r="AW26" i="4" s="1"/>
  <c r="AO37" i="4"/>
  <c r="AX37" i="4" s="1"/>
  <c r="AO35" i="4"/>
  <c r="AW35" i="4" s="1"/>
  <c r="AQ52" i="4"/>
  <c r="AT52" i="4" s="1"/>
  <c r="AU52" i="4" s="1"/>
  <c r="AQ62" i="4"/>
  <c r="AT62" i="4" s="1"/>
  <c r="AU62" i="4" s="1"/>
  <c r="AR48" i="4"/>
  <c r="AU48" i="4" s="1"/>
  <c r="AQ60" i="4"/>
  <c r="AT60" i="4" s="1"/>
  <c r="AU60" i="4" s="1"/>
  <c r="AO31" i="4"/>
  <c r="AQ31" i="4" s="1"/>
  <c r="AZ31" i="4" s="1"/>
  <c r="AO30" i="4"/>
  <c r="AR30" i="4" s="1"/>
  <c r="L21" i="4" s="1"/>
  <c r="AR59" i="4"/>
  <c r="AW59" i="4" s="1"/>
  <c r="AR44" i="4"/>
  <c r="AW44" i="4" s="1"/>
  <c r="AR51" i="4"/>
  <c r="AU51" i="4" s="1"/>
  <c r="AO29" i="4"/>
  <c r="AO36" i="4"/>
  <c r="AO38" i="4"/>
  <c r="AO32" i="4"/>
  <c r="AX32" i="4" s="1"/>
  <c r="AO28" i="4"/>
  <c r="AR56" i="4"/>
  <c r="AU56" i="4" s="1"/>
  <c r="AT44" i="4"/>
  <c r="AR46" i="4"/>
  <c r="AW46" i="4" s="1"/>
  <c r="AQ45" i="4"/>
  <c r="AT45" i="4" s="1"/>
  <c r="AR45" i="4"/>
  <c r="AQ61" i="4"/>
  <c r="AT61" i="4" s="1"/>
  <c r="AR61" i="4"/>
  <c r="AQ49" i="4"/>
  <c r="AT49" i="4" s="1"/>
  <c r="AR49" i="4"/>
  <c r="AR57" i="4"/>
  <c r="AQ57" i="4"/>
  <c r="AT57" i="4" s="1"/>
  <c r="AV60" i="4"/>
  <c r="AV54" i="4"/>
  <c r="AV45" i="4"/>
  <c r="AV61" i="4"/>
  <c r="AV48" i="4"/>
  <c r="AV58" i="4"/>
  <c r="AV51" i="4"/>
  <c r="AV50" i="4"/>
  <c r="AV52" i="4"/>
  <c r="AV53" i="4"/>
  <c r="AV62" i="4"/>
  <c r="AV47" i="4"/>
  <c r="AV46" i="4"/>
  <c r="AV56" i="4"/>
  <c r="AV55" i="4"/>
  <c r="AQ64" i="4"/>
  <c r="AT64" i="4" s="1"/>
  <c r="AV57" i="4"/>
  <c r="AV59" i="4"/>
  <c r="AV63" i="4"/>
  <c r="AV44" i="4"/>
  <c r="AV49" i="4"/>
  <c r="AQ55" i="4"/>
  <c r="AT55" i="4" s="1"/>
  <c r="AR55" i="4"/>
  <c r="AR47" i="4"/>
  <c r="AQ47" i="4"/>
  <c r="AT47" i="4" s="1"/>
  <c r="AQ63" i="4"/>
  <c r="AT63" i="4" s="1"/>
  <c r="AR63" i="4"/>
  <c r="AQ53" i="4"/>
  <c r="AT53" i="4" s="1"/>
  <c r="AR53" i="4"/>
  <c r="AW58" i="4"/>
  <c r="AU58" i="4"/>
  <c r="A6" i="2"/>
  <c r="B7" i="2"/>
  <c r="AW50" i="4" l="1"/>
  <c r="AR34" i="4"/>
  <c r="L25" i="4" s="1"/>
  <c r="AP39" i="4"/>
  <c r="AX39" i="4"/>
  <c r="AU39" i="4"/>
  <c r="O30" i="4" s="1"/>
  <c r="AV39" i="4"/>
  <c r="AQ39" i="4"/>
  <c r="I30" i="4" s="1"/>
  <c r="AW39" i="4"/>
  <c r="AR39" i="4"/>
  <c r="L30" i="4" s="1"/>
  <c r="BE39" i="4"/>
  <c r="AS39" i="4"/>
  <c r="BF39" i="4"/>
  <c r="AT39" i="4"/>
  <c r="F30" i="4" s="1"/>
  <c r="AS40" i="4"/>
  <c r="AT40" i="4"/>
  <c r="F31" i="4" s="1"/>
  <c r="AW40" i="4"/>
  <c r="AP40" i="4"/>
  <c r="BE40" i="4"/>
  <c r="AR40" i="4"/>
  <c r="L31" i="4" s="1"/>
  <c r="AX40" i="4"/>
  <c r="AQ40" i="4"/>
  <c r="I31" i="4" s="1"/>
  <c r="BF40" i="4"/>
  <c r="AU40" i="4"/>
  <c r="AV40" i="4"/>
  <c r="BD40" i="4" s="1"/>
  <c r="AW54" i="4"/>
  <c r="AX34" i="4"/>
  <c r="AP34" i="4"/>
  <c r="AS34" i="4"/>
  <c r="AV34" i="4"/>
  <c r="AS37" i="4"/>
  <c r="BE34" i="4"/>
  <c r="BF34" i="4"/>
  <c r="AT34" i="4"/>
  <c r="F25" i="4" s="1"/>
  <c r="BE26" i="4"/>
  <c r="AQ25" i="4"/>
  <c r="AZ25" i="4" s="1"/>
  <c r="AR27" i="4"/>
  <c r="L18" i="4" s="1"/>
  <c r="AP33" i="4"/>
  <c r="BB47" i="4"/>
  <c r="AT33" i="4"/>
  <c r="F24" i="4" s="1"/>
  <c r="BE25" i="4"/>
  <c r="BG27" i="4" s="1"/>
  <c r="AU25" i="4"/>
  <c r="O16" i="4" s="1"/>
  <c r="AQ33" i="4"/>
  <c r="AZ33" i="4" s="1"/>
  <c r="AV25" i="4"/>
  <c r="AU34" i="4"/>
  <c r="O25" i="4" s="1"/>
  <c r="AQ34" i="4"/>
  <c r="AU33" i="4"/>
  <c r="O24" i="4" s="1"/>
  <c r="AS33" i="4"/>
  <c r="AW33" i="4"/>
  <c r="BF33" i="4"/>
  <c r="AV33" i="4"/>
  <c r="AX33" i="4"/>
  <c r="BE33" i="4"/>
  <c r="BF25" i="4"/>
  <c r="BH25" i="4" s="1"/>
  <c r="AX25" i="4"/>
  <c r="AT25" i="4"/>
  <c r="F16" i="4" s="1"/>
  <c r="AV26" i="4"/>
  <c r="BF26" i="4"/>
  <c r="AP26" i="4"/>
  <c r="AV27" i="4"/>
  <c r="AW25" i="4"/>
  <c r="AX27" i="4"/>
  <c r="AS25" i="4"/>
  <c r="AP25" i="4"/>
  <c r="AX26" i="4"/>
  <c r="AT27" i="4"/>
  <c r="F18" i="4" s="1"/>
  <c r="AR26" i="4"/>
  <c r="L17" i="4" s="1"/>
  <c r="BF27" i="4"/>
  <c r="AU27" i="4"/>
  <c r="AR37" i="4"/>
  <c r="L28" i="4" s="1"/>
  <c r="AW27" i="4"/>
  <c r="AW37" i="4"/>
  <c r="AT26" i="4"/>
  <c r="F17" i="4" s="1"/>
  <c r="AU26" i="4"/>
  <c r="O17" i="4" s="1"/>
  <c r="AS27" i="4"/>
  <c r="AV37" i="4"/>
  <c r="BE37" i="4"/>
  <c r="AS26" i="4"/>
  <c r="AP27" i="4"/>
  <c r="AP35" i="4"/>
  <c r="AP37" i="4"/>
  <c r="AQ27" i="4"/>
  <c r="I18" i="4" s="1"/>
  <c r="AQ26" i="4"/>
  <c r="I17" i="4" s="1"/>
  <c r="AQ37" i="4"/>
  <c r="AX31" i="4"/>
  <c r="AQ35" i="4"/>
  <c r="AZ35" i="4" s="1"/>
  <c r="AT35" i="4"/>
  <c r="F26" i="4" s="1"/>
  <c r="AR35" i="4"/>
  <c r="L26" i="4" s="1"/>
  <c r="BE35" i="4"/>
  <c r="BG35" i="4" s="1"/>
  <c r="AV35" i="4"/>
  <c r="AX35" i="4"/>
  <c r="BF35" i="4"/>
  <c r="AU37" i="4"/>
  <c r="O28" i="4" s="1"/>
  <c r="AW52" i="4"/>
  <c r="AU35" i="4"/>
  <c r="O26" i="4" s="1"/>
  <c r="AS35" i="4"/>
  <c r="AW62" i="4"/>
  <c r="BF37" i="4"/>
  <c r="AT37" i="4"/>
  <c r="F28" i="4" s="1"/>
  <c r="AU59" i="4"/>
  <c r="AU31" i="4"/>
  <c r="O22" i="4" s="1"/>
  <c r="AV31" i="4"/>
  <c r="I22" i="4"/>
  <c r="AY31" i="4"/>
  <c r="BE31" i="4"/>
  <c r="AW48" i="4"/>
  <c r="AW60" i="4"/>
  <c r="AW31" i="4"/>
  <c r="AP31" i="4"/>
  <c r="BC31" i="4" s="1"/>
  <c r="BF31" i="4"/>
  <c r="AT31" i="4"/>
  <c r="F22" i="4" s="1"/>
  <c r="AR31" i="4"/>
  <c r="L22" i="4" s="1"/>
  <c r="AS31" i="4"/>
  <c r="AW51" i="4"/>
  <c r="BF32" i="4"/>
  <c r="AT32" i="4"/>
  <c r="F23" i="4" s="1"/>
  <c r="AU32" i="4"/>
  <c r="O23" i="4" s="1"/>
  <c r="BB48" i="4"/>
  <c r="AW30" i="4"/>
  <c r="BF30" i="4"/>
  <c r="AU30" i="4"/>
  <c r="O21" i="4" s="1"/>
  <c r="AX30" i="4"/>
  <c r="AV30" i="4"/>
  <c r="AP30" i="4"/>
  <c r="BE30" i="4"/>
  <c r="AQ30" i="4"/>
  <c r="AT30" i="4"/>
  <c r="F21" i="4" s="1"/>
  <c r="AS30" i="4"/>
  <c r="AW56" i="4"/>
  <c r="AU57" i="4"/>
  <c r="AU44" i="4"/>
  <c r="BB62" i="4"/>
  <c r="BB45" i="4"/>
  <c r="BB57" i="4"/>
  <c r="BB54" i="4"/>
  <c r="BB53" i="4"/>
  <c r="BF28" i="4"/>
  <c r="AR28" i="4"/>
  <c r="L19" i="4" s="1"/>
  <c r="AV28" i="4"/>
  <c r="AT28" i="4"/>
  <c r="F19" i="4" s="1"/>
  <c r="BE28" i="4"/>
  <c r="AS28" i="4"/>
  <c r="AW28" i="4"/>
  <c r="AQ28" i="4"/>
  <c r="AU28" i="4"/>
  <c r="AX28" i="4"/>
  <c r="AP28" i="4"/>
  <c r="BB49" i="4"/>
  <c r="BB52" i="4"/>
  <c r="AU46" i="4"/>
  <c r="AW61" i="4"/>
  <c r="BE32" i="4"/>
  <c r="AQ32" i="4"/>
  <c r="AP32" i="4"/>
  <c r="AW32" i="4"/>
  <c r="AV32" i="4"/>
  <c r="AS32" i="4"/>
  <c r="AR32" i="4"/>
  <c r="L23" i="4" s="1"/>
  <c r="AT29" i="4"/>
  <c r="F20" i="4" s="1"/>
  <c r="BE29" i="4"/>
  <c r="AW29" i="4"/>
  <c r="AP29" i="4"/>
  <c r="AX29" i="4"/>
  <c r="AV29" i="4"/>
  <c r="BF29" i="4"/>
  <c r="AU29" i="4"/>
  <c r="AR29" i="4"/>
  <c r="L20" i="4" s="1"/>
  <c r="AS29" i="4"/>
  <c r="AQ29" i="4"/>
  <c r="BB61" i="4"/>
  <c r="BB55" i="4"/>
  <c r="AU38" i="4"/>
  <c r="AS38" i="4"/>
  <c r="BE38" i="4"/>
  <c r="AQ38" i="4"/>
  <c r="AP38" i="4"/>
  <c r="BF38" i="4"/>
  <c r="AW38" i="4"/>
  <c r="AR38" i="4"/>
  <c r="L29" i="4" s="1"/>
  <c r="AT38" i="4"/>
  <c r="F29" i="4" s="1"/>
  <c r="AV38" i="4"/>
  <c r="AX38" i="4"/>
  <c r="BB56" i="4"/>
  <c r="BB60" i="4"/>
  <c r="BB50" i="4"/>
  <c r="AU49" i="4"/>
  <c r="AW45" i="4"/>
  <c r="AQ36" i="4"/>
  <c r="AT36" i="4"/>
  <c r="F27" i="4" s="1"/>
  <c r="AP36" i="4"/>
  <c r="BE36" i="4"/>
  <c r="AW36" i="4"/>
  <c r="AS36" i="4"/>
  <c r="AU36" i="4"/>
  <c r="AX36" i="4"/>
  <c r="AR36" i="4"/>
  <c r="L27" i="4" s="1"/>
  <c r="BF36" i="4"/>
  <c r="AV36" i="4"/>
  <c r="AU55" i="4"/>
  <c r="AW55" i="4"/>
  <c r="AW57" i="4"/>
  <c r="AW49" i="4"/>
  <c r="AU61" i="4"/>
  <c r="BB51" i="4"/>
  <c r="AU64" i="4"/>
  <c r="AV43" i="4"/>
  <c r="BB58" i="4"/>
  <c r="BB59" i="4"/>
  <c r="AU45" i="4"/>
  <c r="AU47" i="4"/>
  <c r="AW47" i="4"/>
  <c r="AU53" i="4"/>
  <c r="AW53" i="4"/>
  <c r="BB46" i="4"/>
  <c r="BB63" i="4"/>
  <c r="BB44" i="4"/>
  <c r="AU63" i="4"/>
  <c r="AW63" i="4"/>
  <c r="B8" i="2"/>
  <c r="A7" i="2"/>
  <c r="BH40" i="4" l="1"/>
  <c r="BD39" i="4"/>
  <c r="BB40" i="4"/>
  <c r="O31" i="4"/>
  <c r="BH39" i="4"/>
  <c r="AY39" i="4"/>
  <c r="BA39" i="4" s="1"/>
  <c r="BC39" i="4"/>
  <c r="AZ39" i="4"/>
  <c r="BB39" i="4"/>
  <c r="BC40" i="4"/>
  <c r="AZ40" i="4"/>
  <c r="AY40" i="4"/>
  <c r="BA40" i="4" s="1"/>
  <c r="BG40" i="4"/>
  <c r="BG39" i="4"/>
  <c r="BC34" i="4"/>
  <c r="AY25" i="4"/>
  <c r="BA25" i="4" s="1"/>
  <c r="I16" i="4"/>
  <c r="BH31" i="4"/>
  <c r="BC25" i="4"/>
  <c r="AY34" i="4"/>
  <c r="BA34" i="4" s="1"/>
  <c r="BH38" i="4"/>
  <c r="BH34" i="4"/>
  <c r="BH32" i="4"/>
  <c r="BH36" i="4"/>
  <c r="BH37" i="4"/>
  <c r="AZ34" i="4"/>
  <c r="BH28" i="4"/>
  <c r="BH30" i="4"/>
  <c r="BB25" i="4"/>
  <c r="I25" i="4"/>
  <c r="AY35" i="4"/>
  <c r="BA35" i="4" s="1"/>
  <c r="BH29" i="4"/>
  <c r="BH35" i="4"/>
  <c r="BD33" i="4"/>
  <c r="BH26" i="4"/>
  <c r="BH33" i="4"/>
  <c r="BG25" i="4"/>
  <c r="BG33" i="4"/>
  <c r="BB34" i="4"/>
  <c r="BD34" i="4"/>
  <c r="BG30" i="4"/>
  <c r="BB33" i="4"/>
  <c r="BH27" i="4"/>
  <c r="BD25" i="4"/>
  <c r="BD26" i="4"/>
  <c r="BG36" i="4"/>
  <c r="BE41" i="4"/>
  <c r="BG34" i="4"/>
  <c r="BG29" i="4"/>
  <c r="BG32" i="4"/>
  <c r="BG38" i="4"/>
  <c r="BG26" i="4"/>
  <c r="BG37" i="4"/>
  <c r="BD27" i="4"/>
  <c r="BG28" i="4"/>
  <c r="BC33" i="4"/>
  <c r="BG31" i="4"/>
  <c r="I24" i="4"/>
  <c r="AY33" i="4"/>
  <c r="BA33" i="4" s="1"/>
  <c r="BB26" i="4"/>
  <c r="BB27" i="4"/>
  <c r="O18" i="4"/>
  <c r="BC26" i="4"/>
  <c r="I26" i="4"/>
  <c r="BC35" i="4"/>
  <c r="AY27" i="4"/>
  <c r="BA27" i="4" s="1"/>
  <c r="AY26" i="4"/>
  <c r="BA26" i="4" s="1"/>
  <c r="BC27" i="4"/>
  <c r="AZ26" i="4"/>
  <c r="BC37" i="4"/>
  <c r="AZ27" i="4"/>
  <c r="AZ37" i="4"/>
  <c r="AY37" i="4"/>
  <c r="BA37" i="4" s="1"/>
  <c r="I28" i="4"/>
  <c r="BB35" i="4"/>
  <c r="BD35" i="4"/>
  <c r="BB37" i="4"/>
  <c r="BD37" i="4"/>
  <c r="BD31" i="4"/>
  <c r="BF41" i="4"/>
  <c r="BB30" i="4"/>
  <c r="BB31" i="4"/>
  <c r="BA31" i="4"/>
  <c r="BD29" i="4"/>
  <c r="BD32" i="4"/>
  <c r="BB32" i="4"/>
  <c r="BD30" i="4"/>
  <c r="AY30" i="4"/>
  <c r="BA30" i="4" s="1"/>
  <c r="I21" i="4"/>
  <c r="BC30" i="4"/>
  <c r="AZ30" i="4"/>
  <c r="BD28" i="4"/>
  <c r="O29" i="4"/>
  <c r="BB38" i="4"/>
  <c r="AY38" i="4"/>
  <c r="BA38" i="4" s="1"/>
  <c r="BC38" i="4"/>
  <c r="I29" i="4"/>
  <c r="AZ38" i="4"/>
  <c r="AZ36" i="4"/>
  <c r="BC36" i="4"/>
  <c r="I27" i="4"/>
  <c r="AY36" i="4"/>
  <c r="BA36" i="4" s="1"/>
  <c r="I23" i="4"/>
  <c r="BC32" i="4"/>
  <c r="AY32" i="4"/>
  <c r="BA32" i="4" s="1"/>
  <c r="AZ32" i="4"/>
  <c r="BB28" i="4"/>
  <c r="O19" i="4"/>
  <c r="AY29" i="4"/>
  <c r="BA29" i="4" s="1"/>
  <c r="I20" i="4"/>
  <c r="AZ29" i="4"/>
  <c r="BC29" i="4"/>
  <c r="BD36" i="4"/>
  <c r="O27" i="4"/>
  <c r="BB36" i="4"/>
  <c r="BD38" i="4"/>
  <c r="BB29" i="4"/>
  <c r="O20" i="4"/>
  <c r="I19" i="4"/>
  <c r="AZ28" i="4"/>
  <c r="BC28" i="4"/>
  <c r="AY28" i="4"/>
  <c r="BA28" i="4" s="1"/>
  <c r="A8" i="2"/>
  <c r="B9" i="2"/>
  <c r="A9" i="2" l="1"/>
  <c r="B10" i="2"/>
  <c r="A10" i="2" l="1"/>
  <c r="B11" i="2"/>
  <c r="A11" i="2" l="1"/>
  <c r="B12" i="2"/>
  <c r="A12" i="2" l="1"/>
  <c r="B13" i="2"/>
  <c r="B14" i="2" l="1"/>
  <c r="A13" i="2"/>
  <c r="A14" i="2" l="1"/>
  <c r="B15" i="2"/>
  <c r="A15" i="2" l="1"/>
  <c r="B16" i="2"/>
  <c r="B17" i="2" l="1"/>
  <c r="A16" i="2"/>
  <c r="A17" i="2" l="1"/>
  <c r="B18" i="2"/>
  <c r="A18" i="2" l="1"/>
  <c r="B19" i="2"/>
  <c r="A19" i="2" l="1"/>
  <c r="B20" i="2"/>
  <c r="A20" i="2" l="1"/>
  <c r="B21" i="2"/>
  <c r="A21" i="2" l="1"/>
  <c r="B22" i="2"/>
  <c r="A22" i="2" l="1"/>
  <c r="B23" i="2"/>
  <c r="A23" i="2" l="1"/>
  <c r="B24" i="2"/>
  <c r="B25" i="2" l="1"/>
  <c r="A24" i="2"/>
  <c r="A25" i="2" l="1"/>
  <c r="B26" i="2"/>
  <c r="A26" i="2" l="1"/>
  <c r="B27" i="2"/>
  <c r="A27" i="2" l="1"/>
  <c r="B28" i="2"/>
  <c r="A28" i="2" l="1"/>
  <c r="B29" i="2"/>
  <c r="B30" i="2" l="1"/>
  <c r="A29" i="2"/>
  <c r="A30" i="2" l="1"/>
  <c r="B31" i="2"/>
  <c r="A31" i="2" l="1"/>
  <c r="B32" i="2"/>
  <c r="B33" i="2" l="1"/>
  <c r="A32" i="2"/>
  <c r="A33" i="2" l="1"/>
  <c r="B34" i="2"/>
  <c r="A34" i="2" l="1"/>
  <c r="B35" i="2"/>
  <c r="A35" i="2" l="1"/>
  <c r="B36" i="2"/>
  <c r="A36" i="2" l="1"/>
  <c r="B37" i="2"/>
  <c r="B38" i="2" l="1"/>
  <c r="A37" i="2"/>
  <c r="A38" i="2" l="1"/>
  <c r="B39" i="2"/>
  <c r="A39" i="2" l="1"/>
  <c r="B40" i="2"/>
  <c r="A40" i="2" l="1"/>
  <c r="B41" i="2"/>
  <c r="A41" i="2" l="1"/>
  <c r="B42" i="2"/>
  <c r="A42" i="2" l="1"/>
  <c r="B43" i="2"/>
  <c r="A43" i="2" l="1"/>
  <c r="B44" i="2"/>
  <c r="A44" i="2" l="1"/>
  <c r="B45" i="2"/>
  <c r="B46" i="2" l="1"/>
  <c r="A45" i="2"/>
  <c r="A46" i="2" l="1"/>
  <c r="B47" i="2"/>
  <c r="A47" i="2" l="1"/>
  <c r="B48" i="2"/>
  <c r="A48" i="2" s="1"/>
</calcChain>
</file>

<file path=xl/sharedStrings.xml><?xml version="1.0" encoding="utf-8"?>
<sst xmlns="http://schemas.openxmlformats.org/spreadsheetml/2006/main" count="1405" uniqueCount="199">
  <si>
    <t>Concatenate</t>
  </si>
  <si>
    <t>Period</t>
  </si>
  <si>
    <t>KRI_code</t>
  </si>
  <si>
    <t>KRI_name</t>
  </si>
  <si>
    <t>5th</t>
  </si>
  <si>
    <t>Q1</t>
  </si>
  <si>
    <t>All_banks</t>
  </si>
  <si>
    <t>Av</t>
  </si>
  <si>
    <t>W_av</t>
  </si>
  <si>
    <t>Q3</t>
  </si>
  <si>
    <t>95th</t>
  </si>
  <si>
    <t>KRI_num</t>
  </si>
  <si>
    <t>KRI_den</t>
  </si>
  <si>
    <t>Top15</t>
  </si>
  <si>
    <t>Others</t>
  </si>
  <si>
    <t>KRI_number</t>
  </si>
  <si>
    <t>Country</t>
  </si>
  <si>
    <t>Median</t>
  </si>
  <si>
    <t>Country_code</t>
  </si>
  <si>
    <t>Heatmap figures</t>
  </si>
  <si>
    <t>Tier 1 capital ratio</t>
  </si>
  <si>
    <t>Total capital ratio</t>
  </si>
  <si>
    <t>Tier 1 ratio (excluding hybrid instruments)</t>
  </si>
  <si>
    <t>DE</t>
  </si>
  <si>
    <t>sumpctpoi</t>
  </si>
  <si>
    <t>Impaired loans and Past due (&gt;90 days) loans to total loans</t>
  </si>
  <si>
    <t>Coverage ratio (specific allowances for loans to total gross impaired loans)</t>
  </si>
  <si>
    <t>Impaired financial assets to total assets</t>
  </si>
  <si>
    <t>Accumulated impairments on financial assets to total (gross) assets</t>
  </si>
  <si>
    <t>GB</t>
  </si>
  <si>
    <t>Impairments on financial assets to total operating income</t>
  </si>
  <si>
    <t>FR</t>
  </si>
  <si>
    <t>Return on equity</t>
  </si>
  <si>
    <t>Cost-income ratio</t>
  </si>
  <si>
    <t>Net interest income to total operating income</t>
  </si>
  <si>
    <t>IT</t>
  </si>
  <si>
    <t>Net fee and commission income to total operating income</t>
  </si>
  <si>
    <t>Net income to total operating income</t>
  </si>
  <si>
    <t>GR</t>
  </si>
  <si>
    <t>Loan-to-deposit ratio</t>
  </si>
  <si>
    <t>SE</t>
  </si>
  <si>
    <t>Customer deposits to total liabilities</t>
  </si>
  <si>
    <t>Tier 1 capital to (total assets - intangible assets)</t>
  </si>
  <si>
    <t>Debt-to-equity ratio</t>
  </si>
  <si>
    <t>ES</t>
  </si>
  <si>
    <t>Off-balance sheet items to total assets</t>
  </si>
  <si>
    <t>.</t>
  </si>
  <si>
    <t>EU</t>
  </si>
  <si>
    <t>Nr</t>
  </si>
  <si>
    <t>Kri Code</t>
  </si>
  <si>
    <t>KRI name</t>
  </si>
  <si>
    <t>Final version</t>
  </si>
  <si>
    <t>Preliminary Proposal Dashboard</t>
  </si>
  <si>
    <t>Preliminary Proposal Heatmap</t>
  </si>
  <si>
    <t>ES Proposal</t>
  </si>
  <si>
    <t>Annualisation_Num</t>
  </si>
  <si>
    <t>Annualisation_Den</t>
  </si>
  <si>
    <t>Family</t>
  </si>
  <si>
    <t>Numerator</t>
  </si>
  <si>
    <t>Denominator</t>
  </si>
  <si>
    <t>YES</t>
  </si>
  <si>
    <t>Solvency</t>
  </si>
  <si>
    <t>TOTAL ORIGINAL OWN FUNDS FOR GENERAL SOLVENCY PURPOSES</t>
  </si>
  <si>
    <t>TOTAL CAPITAL REQUIREMENTS *12.5</t>
  </si>
  <si>
    <t>NO</t>
  </si>
  <si>
    <t>TOTAL OWN FUNDS FOR SOLVENCY PURPOSES</t>
  </si>
  <si>
    <t>TOTAL CAPITAL REQUIREMENTS * 12.5</t>
  </si>
  <si>
    <t>TOTAL ORIGINAL OWN FUNDS FOR GENERAL SOLVENCY PURPOSES
-Hybrid instruments in Minority interests
- Hybrid instruments in 1.1.4.1a Hybrid instruments
- (-) Excess on the limits for hybrid instruments</t>
  </si>
  <si>
    <t>Credit risk capital requirements of total capital requirements</t>
  </si>
  <si>
    <t>TOTAL CAPITAL REQUIREMENTS FOR CREDIT, COUNTERPARTY CREDIT AND DILUTION RISKS AND FREE DELIVERIES</t>
  </si>
  <si>
    <t>TOTAL CAPITAL REQUIREMENTS</t>
  </si>
  <si>
    <t>Standardised approach capital requirements of total capital requirements</t>
  </si>
  <si>
    <t>Standardised approach (SA)</t>
  </si>
  <si>
    <t>Securitisation capital requirements of total capital requirements</t>
  </si>
  <si>
    <t>Rows: Securitization positions SA; Securitization positions IRB</t>
  </si>
  <si>
    <t>IRB approach capital requirements of total capital requirements</t>
  </si>
  <si>
    <t>Internal ratings based Approach (IRB)</t>
  </si>
  <si>
    <t>Market risk capital requirements of total capital requirements</t>
  </si>
  <si>
    <t>TOTAL CAPITAL REQUIREMENTS FOR POSITION, FOREIGN EXCHANGE AND COMMODITY RISKS</t>
  </si>
  <si>
    <t>Operational risk capital requirements of total capital requirements</t>
  </si>
  <si>
    <t>TOTAL CAPITAL REQUIREMENTS FOR OPERATIONAL RISKS (OpR )</t>
  </si>
  <si>
    <t>Settlement and delivery risk capital requirements of total capital requirements</t>
  </si>
  <si>
    <t>SETTLEMENT/DELIVERY RISK</t>
  </si>
  <si>
    <t>Other capital requirements of total capital requirements</t>
  </si>
  <si>
    <t>Complement to overall floor for Capital Requirements</t>
  </si>
  <si>
    <t>Past due (&gt;90 days) loans to total loans and advances</t>
  </si>
  <si>
    <t>Credit Risk and Asset Quality</t>
  </si>
  <si>
    <t xml:space="preserve"> Row: Loans &amp; advances
 Columns: &gt; 90 days ≤ 180days; &gt; 180 days ≤ 1year; &gt; 1year</t>
  </si>
  <si>
    <t>Total loans advances (Rows: Loans and advances AFS, Loans and receivables, HTM)</t>
  </si>
  <si>
    <t>Row: Loans and advances
Column: Net carrying amount of the impaired assets
Row: Loan and advances
Specific allowances for individually assessed financial assets and Specific allowances for collectively assessed financial assets
Column: Closing balance
Row: Loans &amp; advances
Columns: &gt; 90 days ≤ 180days; &gt; 180 days ≤ 1year; &gt; 1year</t>
  </si>
  <si>
    <t>Total loans advances (Rows: Loans and advances AFS, Loans and receivables, HTM)
Row: Loan and advances
Specific allowances for individually assessed financial assets and Specific allowances for collectively assessed financial assets
Allowances for incurred but not reported losses on financial assets
Column: Closing balance</t>
  </si>
  <si>
    <t>Row: Loan and advances
Specific allowances for individually assessed financial assets and Specific allowances for collectively assessed financial assets
Column: Closing balance</t>
  </si>
  <si>
    <t>Row: Loans and advances
Column: Net carrying amount of the impaired assets
Row: Loan and advances
Specific allowances for individually assessed financial assets and Specific allowances for collectively assessed financial assets
Column: Closing balance</t>
  </si>
  <si>
    <t>Past due (&gt;90 days) loans and debt instruments to total loans and debt instruments</t>
  </si>
  <si>
    <t xml:space="preserve"> Rows: Loans &amp; advances; Debt instruments
 Columns: &gt; 90 days ≤ 180days; &gt; 180 days ≤ 1year; &gt; 1year</t>
  </si>
  <si>
    <t>Total loans advances and total debt instruments (Rows: Loans and advances and debt instruments AFS, Loans and receivables, HTM)</t>
  </si>
  <si>
    <t>Coverage ratio (specific allowances for loans and deb instruments to total gross impaired loans and debt instruments)</t>
  </si>
  <si>
    <t>Row: Loan and advances; Debt instruments
Specific allowances for individually assessed financial assets and Specific allowances for collectively assessed financial assets
Column: Closing balance</t>
  </si>
  <si>
    <t>Row: Loans and advances, Debt instruments
Column: Net carrying amount of the impaired assets
Row: Loan and advances; Debt instruments
Specific allowances for individually assessed financial assets and Specific allowances for collectively assessed financial assets
Column: Closing balance</t>
  </si>
  <si>
    <t>Coverage ratio (all allowances for loans and debt instruments to total gross impaired loans and debt instruments)</t>
  </si>
  <si>
    <t>Row: Loan and advances; Debt instruments
Specific allowances for individually assessed financial assets and Specific allowances for collectively assessed financial assets
Allowances for incurred but not reported losses on financial assets
Column: Closing balance</t>
  </si>
  <si>
    <t>Row: Total
Column: Net carrying amount of the impaired assets</t>
  </si>
  <si>
    <t>Total assets</t>
  </si>
  <si>
    <t>Impaired debt instruments to total debt instruments</t>
  </si>
  <si>
    <t>Row: Debt instruments
Column: Net carrying amount of the impaired assets
Row: Debt instruments
Specific allowances for individually assessed financial assets and Specific allowances for collectively assessed financial assets
Column: Closing balance</t>
  </si>
  <si>
    <t>Total debt instruments (Rows: Debt instruments AFS, Loans and receivables, HTM)
Row: Debt instruments
Allowances for incurred but not reported losses on financial assets
Colum: Closing balance</t>
  </si>
  <si>
    <t>Row: Loan and advances, Debt instruments and Equity instruments
Specific allowances for individually assessed financial assets and Specific allowances for collectively assessed financial assets
Allowances for incurred but not reported losses on financial assets
Column: Closing balance</t>
  </si>
  <si>
    <t>Total assets
Row: Loan and advances, Debt instruments and Equity instruments
Specific allowances for individually assessed financial assets and Specific allowances for collectively assessed financial assets
Allowances for incurred but not reported losses on financial assets
Column: Closing balance</t>
  </si>
  <si>
    <t>Impairment on financial assets not measured at fair value through profit or loss</t>
  </si>
  <si>
    <t>Total operating income: rows: Interest income; Interest expenses; Expenses on Share capital repayable on Demand; Dividend income; Fee and commission income; Fee and commission expenses; Realised gains (losses) on financial assets &amp; liabilities not measured at fair value through profit or loss, net; Gains (losses) on financial assets and liabilities held for trading, net; Gains (losses) on financial assets and liabilities designated at fair value through profit or loss, net; Gains (losses) from hedge accounting, net;  Exchange differences, net; Gains (losses) on derecognition of assets other than held for sale, net; Other operating income; Other operating expenses</t>
  </si>
  <si>
    <t>Profitability</t>
  </si>
  <si>
    <t>Total profit or loss after tax and discontinued operations (annualised)</t>
  </si>
  <si>
    <t>Total equity (period average)</t>
  </si>
  <si>
    <t>Return on regulatory capital requirements</t>
  </si>
  <si>
    <t>TOTAL CAPITAL REQUIREMENTS (period average)</t>
  </si>
  <si>
    <t>Rows: Administration costs; Depreciation</t>
  </si>
  <si>
    <t>Return on assets</t>
  </si>
  <si>
    <t>Total assets (period average)</t>
  </si>
  <si>
    <t>Rows: Interest income; interest expenses</t>
  </si>
  <si>
    <t>Total operating income as above.</t>
  </si>
  <si>
    <t>Rows: Fee and commission income; fee and commission expense</t>
  </si>
  <si>
    <t>Dividend income to total operating income</t>
  </si>
  <si>
    <t>Dividend income</t>
  </si>
  <si>
    <t>Net realised gains (losses) on financial assets &amp; liabilities not measured at fair value through profit and loss to total operating income</t>
  </si>
  <si>
    <t>Realised gains (losses) on financial assets &amp; liabilities not measured at fair value through profit and loss, net</t>
  </si>
  <si>
    <t>Net gains on financial assets and liabilities held for trading to total operating income</t>
  </si>
  <si>
    <t>Gains on financial assets and liabilities held for trading, net</t>
  </si>
  <si>
    <t>Net gains on financial assets and liabilities designated at fair value through profit or loss to total operating income</t>
  </si>
  <si>
    <t>Gains on financial assets and liabilities designated at fair value through profit, net</t>
  </si>
  <si>
    <t>Net other operating income  to total operating income</t>
  </si>
  <si>
    <t>Rows: Other operating income; Other operating expenses</t>
  </si>
  <si>
    <t>Total profit or loss after tax and discontinued operations</t>
  </si>
  <si>
    <t>Balance Sheet Structure</t>
  </si>
  <si>
    <t>Total loans advances (Rows: Loans and advances held for trading, designated at fair value through profit or loss, AFS, Loans and receivables, HTM)</t>
  </si>
  <si>
    <t>Total deposits (other than from credit institutions) (Rows: Deposits held for trading, designated at fair value through profit or loss, measured at amortised cost)</t>
  </si>
  <si>
    <t>Total deposits (other than from credit institutions) (Rows: deposits (other than from credit institutions) held for trading, designated fair value through profit or loss, measured at amortised cost)</t>
  </si>
  <si>
    <t>Total liabilities</t>
  </si>
  <si>
    <t>Original own funds</t>
  </si>
  <si>
    <t>Total assets
- Intangible assets</t>
  </si>
  <si>
    <t>Debt securities to total liabilities</t>
  </si>
  <si>
    <t>Total debt certificates (Rows: debt certificates held for trading, designated fair value through profit or loss, measured at amortised cost)</t>
  </si>
  <si>
    <t>Deposits from credit institutions to total liabilities</t>
  </si>
  <si>
    <t>Total deposits from credit institutions (Rows: deposits from credit institutions held for trading, designated fair value through profit or loss, measured at amortised cost)</t>
  </si>
  <si>
    <t>Equity to total liabilities and equity</t>
  </si>
  <si>
    <t>Total equity</t>
  </si>
  <si>
    <t>Total liabilities and equity</t>
  </si>
  <si>
    <t>Cash and trading assets to total assets</t>
  </si>
  <si>
    <t>Rows: Cash and cash balances with central banks; Financial assets held for trading</t>
  </si>
  <si>
    <t>Cash, trading, and AFS assets to total assets</t>
  </si>
  <si>
    <t>Rows: Cash and cash balances with central banks; Financial assets held for trading; Available-for-sale financial assets</t>
  </si>
  <si>
    <t>Financial assets held for trading to total assets</t>
  </si>
  <si>
    <t>Financial assets held for trading</t>
  </si>
  <si>
    <t>Financial liabilities held for trading to total liabilities and equity</t>
  </si>
  <si>
    <t>Financial liabilities held for trading</t>
  </si>
  <si>
    <t>Loans and advances  (excl. Trading book) to total assets</t>
  </si>
  <si>
    <t>Total loans advances (Rows: Loans and advances designated fair value through profit or loss, AFS, Loans and receivables, HTM)</t>
  </si>
  <si>
    <t>Loan commitments given, financial guarantees given, other commitments given to other counterparties</t>
  </si>
  <si>
    <t>The KRI database</t>
  </si>
  <si>
    <t>Number</t>
  </si>
  <si>
    <t>KRI Code</t>
  </si>
  <si>
    <r>
      <t xml:space="preserve">Tier 1 capital ratio
</t>
    </r>
    <r>
      <rPr>
        <sz val="8"/>
        <rFont val="Calibri"/>
        <family val="2"/>
        <scheme val="minor"/>
      </rPr>
      <t>as in Basel 2.5</t>
    </r>
  </si>
  <si>
    <r>
      <t xml:space="preserve">Total capital ratio
</t>
    </r>
    <r>
      <rPr>
        <sz val="8"/>
        <rFont val="Calibri"/>
        <family val="2"/>
        <scheme val="minor"/>
      </rPr>
      <t>as in Basel 2.5</t>
    </r>
  </si>
  <si>
    <r>
      <t xml:space="preserve">Tier 1 ratio 
(excluding hybrid instruments)
</t>
    </r>
    <r>
      <rPr>
        <sz val="8"/>
        <rFont val="Calibri"/>
        <family val="2"/>
        <scheme val="minor"/>
      </rPr>
      <t>as in Basel 2.5</t>
    </r>
  </si>
  <si>
    <t>Coverage ratio 
(specific allowances for loans to total gross impaired loans)</t>
  </si>
  <si>
    <t>Dispersion</t>
  </si>
  <si>
    <t>Numerator and denominator: trends</t>
  </si>
  <si>
    <t>5th and 95th pct, interquartile range and median.</t>
  </si>
  <si>
    <r>
      <t xml:space="preserve">Total numerator and denominator.
</t>
    </r>
    <r>
      <rPr>
        <i/>
        <sz val="12"/>
        <color theme="1"/>
        <rFont val="Calibri"/>
        <family val="2"/>
        <scheme val="minor"/>
      </rPr>
      <t>December 2009=100.</t>
    </r>
  </si>
  <si>
    <t>KRI by size class</t>
  </si>
  <si>
    <t>( * ) Not reported.
        Medians by country. 
        The name of the country is disclosed if reporting institutions are more than 3.</t>
  </si>
  <si>
    <t>Weighted average</t>
  </si>
  <si>
    <t>25th</t>
  </si>
  <si>
    <t>50th</t>
  </si>
  <si>
    <t>75th</t>
  </si>
  <si>
    <t>Dispersion chart</t>
  </si>
  <si>
    <t>5^ pct</t>
  </si>
  <si>
    <t>First quartile</t>
  </si>
  <si>
    <t>All banks</t>
  </si>
  <si>
    <t>Average</t>
  </si>
  <si>
    <t>Third quartile</t>
  </si>
  <si>
    <t>95^ pct</t>
  </si>
  <si>
    <t>Top 15</t>
  </si>
  <si>
    <t>Q1 Neg</t>
  </si>
  <si>
    <t>Q2</t>
  </si>
  <si>
    <t>5pct</t>
  </si>
  <si>
    <t>95 pct</t>
  </si>
  <si>
    <t>Quarter</t>
  </si>
  <si>
    <t>Country name</t>
  </si>
  <si>
    <t>Number of banks</t>
  </si>
  <si>
    <t>Country decoding</t>
  </si>
  <si>
    <t>Choose Key Risk Indicator</t>
  </si>
  <si>
    <t>KRI number (order of appearance in EBA Risk Dashboard)</t>
  </si>
  <si>
    <t>KRI code</t>
  </si>
  <si>
    <t>Charts axis, scales and legends may have to be adjusted by user for proper reading</t>
  </si>
  <si>
    <t>Total deposits  (Rows: Deposits held for trading, designated at fair value through profit or loss, measured at amortised cost)</t>
  </si>
  <si>
    <t>Loan commitments given, financial guarantees given</t>
  </si>
  <si>
    <t>Country dispersion (as of Sep 2013)</t>
  </si>
  <si>
    <t>Banks are classified in the size class according to the their average total assets between Dec. 2009 and Sep 2013</t>
  </si>
  <si>
    <r>
      <rPr>
        <b/>
        <sz val="16"/>
        <rFont val="Calibri"/>
        <family val="2"/>
        <scheme val="minor"/>
      </rPr>
      <t>Risk Dashboard Interactive Tool</t>
    </r>
    <r>
      <rPr>
        <sz val="11"/>
        <rFont val="Calibri"/>
        <family val="2"/>
        <scheme val="minor"/>
      </rPr>
      <t xml:space="preserve">
</t>
    </r>
    <r>
      <rPr>
        <sz val="14"/>
        <rFont val="Calibri"/>
        <family val="2"/>
        <scheme val="minor"/>
      </rPr>
      <t xml:space="preserve">Q4 2013 </t>
    </r>
    <r>
      <rPr>
        <sz val="11"/>
        <rFont val="Calibri"/>
        <family val="2"/>
        <scheme val="minor"/>
      </rPr>
      <t xml:space="preserve">
data as of Q3 2013</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</si>
</sst>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_-;\-* #,##0_-;_-* &quot;-&quot;??_-;_-@_-"/>
    <numFmt numFmtId="165" formatCode="0.0%"/>
    <numFmt numFmtId="166" formatCode="mmm\ \-\ yy"/>
    <numFmt numFmtId="167" formatCode="#,##0_ ;\-#,##0\ "/>
  </numFmts>
  <fonts count="44"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FF0000"/>
      <name val="Calibri"/>
      <family val="2"/>
      <scheme val="minor"/>
    </font>
    <font>
      <sz val="11"/>
      <color theme="0"/>
      <name val="Calibri"/>
      <family val="2"/>
      <scheme val="minor"/>
    </font>
    <font>
      <sz val="14"/>
      <name val="Calibri"/>
      <family val="2"/>
      <scheme val="minor"/>
    </font>
    <font>
      <sz val="14"/>
      <color theme="1"/>
      <name val="Calibri"/>
      <family val="2"/>
      <scheme val="minor"/>
    </font>
    <font>
      <sz val="10"/>
      <name val="Times New Roman"/>
      <family val="1"/>
    </font>
    <font>
      <b/>
      <sz val="10"/>
      <name val="Verdana"/>
      <family val="2"/>
    </font>
    <font>
      <sz val="10"/>
      <name val="Verdana"/>
      <family val="2"/>
    </font>
    <font>
      <sz val="8"/>
      <name val="Verdana"/>
      <family val="2"/>
    </font>
    <font>
      <sz val="11"/>
      <name val="Calibri"/>
      <family val="2"/>
      <scheme val="minor"/>
    </font>
    <font>
      <b/>
      <sz val="28"/>
      <name val="Calibri"/>
      <family val="2"/>
      <scheme val="minor"/>
    </font>
    <font>
      <b/>
      <sz val="22"/>
      <name val="Calibri"/>
      <family val="2"/>
      <scheme val="minor"/>
    </font>
    <font>
      <i/>
      <sz val="12"/>
      <name val="Calibri"/>
      <family val="2"/>
      <scheme val="minor"/>
    </font>
    <font>
      <sz val="16"/>
      <name val="Calibri"/>
      <family val="2"/>
      <scheme val="minor"/>
    </font>
    <font>
      <b/>
      <sz val="16"/>
      <name val="Calibri"/>
      <family val="2"/>
      <scheme val="minor"/>
    </font>
    <font>
      <sz val="12"/>
      <name val="Calibri"/>
      <family val="2"/>
      <scheme val="minor"/>
    </font>
    <font>
      <sz val="8"/>
      <name val="Calibri"/>
      <family val="2"/>
      <scheme val="minor"/>
    </font>
    <font>
      <sz val="28"/>
      <color theme="1"/>
      <name val="Calibri"/>
      <family val="2"/>
      <scheme val="minor"/>
    </font>
    <font>
      <b/>
      <i/>
      <sz val="30"/>
      <color rgb="FF002060"/>
      <name val="Calibri"/>
      <family val="2"/>
      <scheme val="minor"/>
    </font>
    <font>
      <sz val="28"/>
      <color theme="0"/>
      <name val="Calibri"/>
      <family val="2"/>
      <scheme val="minor"/>
    </font>
    <font>
      <sz val="20"/>
      <color theme="5" tint="-0.499984740745262"/>
      <name val="Calibri"/>
      <family val="2"/>
      <scheme val="minor"/>
    </font>
    <font>
      <b/>
      <i/>
      <sz val="14"/>
      <color rgb="FF002060"/>
      <name val="Calibri"/>
      <family val="2"/>
      <scheme val="minor"/>
    </font>
    <font>
      <b/>
      <sz val="14"/>
      <color theme="1"/>
      <name val="Calibri"/>
      <family val="2"/>
      <scheme val="minor"/>
    </font>
    <font>
      <sz val="14"/>
      <color theme="0"/>
      <name val="Calibri"/>
      <family val="2"/>
      <scheme val="minor"/>
    </font>
    <font>
      <sz val="12"/>
      <color theme="1"/>
      <name val="Calibri"/>
      <family val="2"/>
      <scheme val="minor"/>
    </font>
    <font>
      <i/>
      <sz val="12"/>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sz val="12"/>
      <color theme="0"/>
      <name val="Calibri"/>
      <family val="2"/>
      <scheme val="minor"/>
    </font>
    <font>
      <b/>
      <sz val="12"/>
      <name val="Calibri"/>
      <family val="2"/>
      <scheme val="minor"/>
    </font>
    <font>
      <sz val="10"/>
      <name val="MS Sans Serif"/>
      <family val="2"/>
    </font>
    <font>
      <b/>
      <i/>
      <sz val="20"/>
      <name val="Calibri"/>
      <family val="2"/>
      <scheme val="minor"/>
    </font>
    <font>
      <sz val="20"/>
      <name val="Calibri"/>
      <family val="2"/>
      <scheme val="minor"/>
    </font>
    <font>
      <b/>
      <i/>
      <sz val="11"/>
      <name val="Calibri"/>
      <family val="2"/>
      <scheme val="minor"/>
    </font>
    <font>
      <sz val="18"/>
      <name val="Calibri"/>
      <family val="2"/>
      <scheme val="minor"/>
    </font>
    <font>
      <b/>
      <i/>
      <sz val="16"/>
      <name val="Calibri"/>
      <family val="2"/>
      <scheme val="minor"/>
    </font>
    <font>
      <b/>
      <sz val="20"/>
      <name val="Calibri"/>
      <family val="2"/>
      <scheme val="minor"/>
    </font>
    <font>
      <b/>
      <sz val="18"/>
      <name val="Calibri"/>
      <family val="2"/>
      <scheme val="minor"/>
    </font>
    <font>
      <b/>
      <i/>
      <sz val="20"/>
      <color theme="3" tint="0.59999389629810485"/>
      <name val="Calibri"/>
      <family val="2"/>
      <scheme val="minor"/>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9" fillId="0" borderId="0"/>
    <xf numFmtId="0" fontId="35" fillId="0" borderId="0"/>
    <xf numFmtId="0" fontId="35" fillId="0" borderId="0"/>
    <xf numFmtId="9" fontId="35" fillId="0" borderId="0" applyFont="0" applyFill="0" applyBorder="0" applyAlignment="0" applyProtection="0"/>
  </cellStyleXfs>
  <cellXfs count="163">
    <xf numFmtId="0" fontId="0" fillId="0" borderId="0" xfId="0"/>
    <xf numFmtId="0" fontId="7" fillId="0" borderId="0" xfId="3" applyFont="1" applyFill="1" applyAlignment="1" applyProtection="1">
      <alignment horizontal="center"/>
    </xf>
    <xf numFmtId="164" fontId="7" fillId="0" borderId="0" xfId="3" applyNumberFormat="1" applyFont="1" applyFill="1" applyAlignment="1" applyProtection="1">
      <alignment horizontal="center"/>
    </xf>
    <xf numFmtId="0" fontId="8" fillId="0" borderId="0" xfId="0" applyFont="1" applyProtection="1"/>
    <xf numFmtId="0" fontId="8" fillId="0" borderId="0" xfId="0" applyFont="1" applyAlignment="1" applyProtection="1">
      <alignment horizontal="center"/>
    </xf>
    <xf numFmtId="0" fontId="0" fillId="0" borderId="0" xfId="0" applyProtection="1"/>
    <xf numFmtId="0" fontId="2" fillId="2" borderId="0" xfId="3" applyProtection="1"/>
    <xf numFmtId="0" fontId="2" fillId="2" borderId="0" xfId="3" applyAlignment="1" applyProtection="1">
      <alignment horizontal="center"/>
    </xf>
    <xf numFmtId="164" fontId="2" fillId="2" borderId="0" xfId="3" applyNumberFormat="1" applyProtection="1"/>
    <xf numFmtId="0" fontId="0" fillId="0" borderId="0" xfId="0" applyAlignment="1" applyProtection="1">
      <alignment horizontal="center"/>
    </xf>
    <xf numFmtId="0" fontId="4" fillId="4" borderId="0" xfId="5" applyProtection="1"/>
    <xf numFmtId="0" fontId="4" fillId="4" borderId="0" xfId="5" applyAlignment="1" applyProtection="1">
      <alignment horizontal="center"/>
    </xf>
    <xf numFmtId="17" fontId="0" fillId="0" borderId="0" xfId="0" applyNumberFormat="1" applyProtection="1"/>
    <xf numFmtId="0" fontId="3" fillId="3" borderId="0" xfId="4" applyProtection="1"/>
    <xf numFmtId="11" fontId="3" fillId="3" borderId="0" xfId="4" applyNumberFormat="1" applyProtection="1"/>
    <xf numFmtId="0" fontId="0" fillId="0" borderId="0" xfId="0" applyAlignment="1" applyProtection="1">
      <alignment horizontal="left"/>
    </xf>
    <xf numFmtId="0" fontId="0" fillId="0" borderId="0" xfId="0" applyNumberFormat="1" applyProtection="1"/>
    <xf numFmtId="164" fontId="0" fillId="0" borderId="0" xfId="1" applyNumberFormat="1" applyFont="1" applyAlignment="1" applyProtection="1">
      <alignment horizontal="center"/>
    </xf>
    <xf numFmtId="165" fontId="0" fillId="0" borderId="0" xfId="2" applyNumberFormat="1" applyFont="1" applyProtection="1"/>
    <xf numFmtId="0" fontId="10" fillId="0" borderId="1" xfId="6" applyFont="1" applyFill="1" applyBorder="1" applyAlignment="1">
      <alignment horizontal="center" vertical="center" wrapText="1" shrinkToFit="1"/>
    </xf>
    <xf numFmtId="0" fontId="11" fillId="0" borderId="1" xfId="6" applyFont="1" applyFill="1" applyBorder="1" applyAlignment="1">
      <alignment horizontal="center" vertical="center" wrapText="1" shrinkToFit="1"/>
    </xf>
    <xf numFmtId="0" fontId="12" fillId="0" borderId="1" xfId="6" applyFont="1" applyFill="1" applyBorder="1" applyAlignment="1">
      <alignment horizontal="center" vertical="center" wrapText="1" shrinkToFit="1"/>
    </xf>
    <xf numFmtId="0" fontId="12" fillId="0" borderId="1" xfId="6" applyFont="1" applyFill="1" applyBorder="1" applyAlignment="1">
      <alignment horizontal="left" vertical="center" wrapText="1" shrinkToFit="1"/>
    </xf>
    <xf numFmtId="0" fontId="12" fillId="0" borderId="1" xfId="0" applyFont="1" applyFill="1" applyBorder="1" applyAlignment="1">
      <alignment horizontal="left" vertical="center" wrapText="1" shrinkToFit="1"/>
    </xf>
    <xf numFmtId="0" fontId="12" fillId="0" borderId="1" xfId="6" applyFont="1" applyFill="1" applyBorder="1" applyAlignment="1">
      <alignment vertical="center" wrapText="1" shrinkToFit="1"/>
    </xf>
    <xf numFmtId="0" fontId="12" fillId="0" borderId="1" xfId="0" applyNumberFormat="1" applyFont="1" applyFill="1" applyBorder="1" applyAlignment="1">
      <alignment horizontal="left" vertical="center" wrapText="1" shrinkToFit="1"/>
    </xf>
    <xf numFmtId="0" fontId="0" fillId="0" borderId="0" xfId="0" applyAlignment="1">
      <alignment horizontal="center"/>
    </xf>
    <xf numFmtId="0" fontId="13" fillId="0" borderId="0" xfId="0" applyFont="1" applyBorder="1" applyAlignment="1" applyProtection="1">
      <alignment horizontal="center" vertical="center"/>
    </xf>
    <xf numFmtId="0" fontId="13" fillId="0" borderId="0" xfId="0" applyFont="1" applyBorder="1" applyAlignment="1" applyProtection="1">
      <alignment horizontal="left" vertical="center"/>
    </xf>
    <xf numFmtId="0" fontId="15" fillId="0" borderId="0" xfId="0" applyFont="1" applyBorder="1" applyAlignment="1" applyProtection="1">
      <alignment horizontal="center" vertical="center"/>
    </xf>
    <xf numFmtId="0" fontId="17" fillId="0" borderId="0" xfId="0" applyFont="1" applyBorder="1" applyAlignment="1" applyProtection="1">
      <alignment horizontal="center" vertical="center"/>
    </xf>
    <xf numFmtId="0" fontId="18" fillId="0" borderId="1" xfId="6" applyFont="1" applyFill="1" applyBorder="1" applyAlignment="1" applyProtection="1">
      <alignment horizontal="center" vertical="center" wrapText="1" shrinkToFit="1"/>
    </xf>
    <xf numFmtId="0" fontId="19" fillId="0" borderId="1" xfId="6" applyFont="1" applyFill="1" applyBorder="1" applyAlignment="1" applyProtection="1">
      <alignment horizontal="center" vertical="center" wrapText="1" shrinkToFit="1"/>
    </xf>
    <xf numFmtId="0" fontId="19" fillId="0" borderId="1" xfId="6" applyFont="1" applyFill="1" applyBorder="1" applyAlignment="1" applyProtection="1">
      <alignment horizontal="left" vertical="center" wrapText="1" shrinkToFit="1"/>
    </xf>
    <xf numFmtId="0" fontId="19" fillId="0" borderId="1" xfId="0" applyFont="1" applyFill="1" applyBorder="1" applyAlignment="1" applyProtection="1">
      <alignment horizontal="left" vertical="center" wrapText="1" shrinkToFit="1"/>
    </xf>
    <xf numFmtId="0" fontId="19" fillId="0" borderId="1" xfId="6" applyFont="1" applyFill="1" applyBorder="1" applyAlignment="1" applyProtection="1">
      <alignment vertical="center" wrapText="1" shrinkToFit="1"/>
    </xf>
    <xf numFmtId="0" fontId="19" fillId="0" borderId="1" xfId="0" applyNumberFormat="1" applyFont="1" applyFill="1" applyBorder="1" applyAlignment="1" applyProtection="1">
      <alignment horizontal="left" vertical="center" wrapText="1" shrinkToFit="1"/>
    </xf>
    <xf numFmtId="0" fontId="6" fillId="0" borderId="0" xfId="0" applyFont="1" applyProtection="1"/>
    <xf numFmtId="0" fontId="21" fillId="0" borderId="0" xfId="0" applyFont="1" applyProtection="1"/>
    <xf numFmtId="0" fontId="23" fillId="0" borderId="0" xfId="0" applyFont="1" applyProtection="1"/>
    <xf numFmtId="0" fontId="24" fillId="0" borderId="0" xfId="0" applyFont="1" applyProtection="1"/>
    <xf numFmtId="0" fontId="26" fillId="0" borderId="0" xfId="0" applyFont="1" applyBorder="1" applyAlignment="1" applyProtection="1">
      <alignment horizontal="center" vertical="center"/>
    </xf>
    <xf numFmtId="0" fontId="27" fillId="0" borderId="0" xfId="0" applyFont="1" applyProtection="1"/>
    <xf numFmtId="0" fontId="0" fillId="0" borderId="11" xfId="0" applyBorder="1" applyProtection="1"/>
    <xf numFmtId="0" fontId="0" fillId="0" borderId="0" xfId="0" applyBorder="1" applyAlignment="1" applyProtection="1">
      <alignment horizontal="justify" vertical="center" wrapText="1"/>
    </xf>
    <xf numFmtId="0" fontId="0" fillId="0" borderId="0" xfId="0" applyBorder="1" applyAlignment="1" applyProtection="1">
      <alignment horizontal="center" vertical="top"/>
    </xf>
    <xf numFmtId="0" fontId="0" fillId="0" borderId="0" xfId="0" applyBorder="1" applyProtection="1"/>
    <xf numFmtId="0" fontId="13" fillId="0" borderId="0" xfId="0" applyFont="1" applyProtection="1"/>
    <xf numFmtId="0" fontId="30" fillId="0" borderId="0" xfId="0" applyFont="1" applyProtection="1"/>
    <xf numFmtId="0" fontId="32" fillId="0" borderId="0" xfId="0" applyFont="1" applyProtection="1"/>
    <xf numFmtId="0" fontId="17" fillId="0" borderId="0" xfId="0" applyFont="1" applyProtection="1"/>
    <xf numFmtId="0" fontId="28" fillId="0" borderId="11" xfId="0" applyFont="1" applyFill="1" applyBorder="1" applyAlignment="1" applyProtection="1">
      <alignment horizontal="center" vertical="top"/>
    </xf>
    <xf numFmtId="0" fontId="28" fillId="0" borderId="0" xfId="0" applyFont="1" applyFill="1" applyBorder="1" applyAlignment="1" applyProtection="1">
      <alignment horizontal="center" vertical="top"/>
    </xf>
    <xf numFmtId="0" fontId="28" fillId="0" borderId="12" xfId="0" applyFont="1" applyFill="1" applyBorder="1" applyAlignment="1" applyProtection="1">
      <alignment horizontal="center" vertical="top"/>
    </xf>
    <xf numFmtId="0" fontId="28" fillId="0" borderId="11" xfId="0" applyFont="1" applyBorder="1" applyAlignment="1" applyProtection="1">
      <alignment horizontal="center"/>
    </xf>
    <xf numFmtId="10" fontId="28" fillId="0" borderId="0" xfId="0" applyNumberFormat="1" applyFont="1" applyBorder="1" applyAlignment="1" applyProtection="1">
      <alignment horizontal="center"/>
    </xf>
    <xf numFmtId="0" fontId="28" fillId="0" borderId="0" xfId="0" applyFont="1" applyBorder="1" applyAlignment="1" applyProtection="1">
      <alignment horizontal="center"/>
    </xf>
    <xf numFmtId="0" fontId="28" fillId="0" borderId="12" xfId="0" applyFont="1" applyBorder="1" applyAlignment="1" applyProtection="1">
      <alignment horizontal="center"/>
    </xf>
    <xf numFmtId="0" fontId="6" fillId="6" borderId="0" xfId="0" applyFont="1" applyFill="1" applyProtection="1"/>
    <xf numFmtId="0" fontId="28" fillId="0" borderId="0" xfId="0" applyFont="1" applyAlignment="1" applyProtection="1">
      <alignment vertical="center"/>
    </xf>
    <xf numFmtId="0" fontId="8" fillId="0" borderId="11" xfId="0" applyFont="1" applyBorder="1" applyAlignment="1" applyProtection="1">
      <alignment horizontal="center" vertical="center"/>
    </xf>
    <xf numFmtId="166" fontId="8" fillId="0" borderId="0" xfId="0" applyNumberFormat="1"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0" xfId="0" applyFont="1" applyBorder="1" applyAlignment="1" applyProtection="1">
      <alignment horizontal="center" vertical="center"/>
    </xf>
    <xf numFmtId="165" fontId="8" fillId="0" borderId="0" xfId="0" applyNumberFormat="1" applyFont="1" applyBorder="1" applyAlignment="1" applyProtection="1">
      <alignment horizontal="center" vertical="center"/>
    </xf>
    <xf numFmtId="165" fontId="8" fillId="0" borderId="11" xfId="0" applyNumberFormat="1" applyFont="1" applyBorder="1" applyAlignment="1" applyProtection="1">
      <alignment horizontal="center" vertical="center"/>
    </xf>
    <xf numFmtId="165" fontId="8" fillId="0" borderId="12" xfId="0" applyNumberFormat="1" applyFont="1" applyBorder="1" applyAlignment="1" applyProtection="1">
      <alignment horizontal="center" vertical="center"/>
    </xf>
    <xf numFmtId="0" fontId="33" fillId="0" borderId="0" xfId="0" applyFont="1" applyAlignment="1" applyProtection="1">
      <alignment vertical="center"/>
    </xf>
    <xf numFmtId="0" fontId="19" fillId="0" borderId="0" xfId="0" applyFont="1" applyAlignment="1" applyProtection="1">
      <alignment vertical="center"/>
    </xf>
    <xf numFmtId="0" fontId="33" fillId="6" borderId="0" xfId="0" applyFont="1" applyFill="1" applyAlignment="1" applyProtection="1">
      <alignment vertical="center"/>
    </xf>
    <xf numFmtId="0" fontId="19" fillId="6" borderId="0" xfId="0" applyFont="1" applyFill="1" applyAlignment="1" applyProtection="1">
      <alignment vertical="center"/>
    </xf>
    <xf numFmtId="2" fontId="19" fillId="6" borderId="0" xfId="0" applyNumberFormat="1" applyFont="1" applyFill="1" applyAlignment="1" applyProtection="1">
      <alignment vertical="center"/>
    </xf>
    <xf numFmtId="0" fontId="8" fillId="0" borderId="11" xfId="0" quotePrefix="1" applyFont="1" applyBorder="1" applyAlignment="1" applyProtection="1">
      <alignment horizontal="center" vertical="center"/>
    </xf>
    <xf numFmtId="167" fontId="19" fillId="6" borderId="0" xfId="1" applyNumberFormat="1" applyFont="1" applyFill="1" applyAlignment="1" applyProtection="1">
      <alignment vertical="center"/>
    </xf>
    <xf numFmtId="167" fontId="19" fillId="6" borderId="0" xfId="0" applyNumberFormat="1" applyFont="1" applyFill="1" applyAlignment="1" applyProtection="1">
      <alignment vertical="center"/>
    </xf>
    <xf numFmtId="2" fontId="19" fillId="6" borderId="0" xfId="0" applyNumberFormat="1" applyFont="1" applyFill="1" applyBorder="1" applyAlignment="1" applyProtection="1">
      <alignment vertical="center"/>
    </xf>
    <xf numFmtId="2" fontId="34" fillId="6" borderId="0" xfId="0" applyNumberFormat="1" applyFont="1" applyFill="1" applyBorder="1" applyAlignment="1" applyProtection="1">
      <alignment horizontal="center" vertical="center"/>
    </xf>
    <xf numFmtId="166" fontId="19" fillId="6" borderId="0" xfId="0" applyNumberFormat="1" applyFont="1" applyFill="1" applyAlignment="1" applyProtection="1">
      <alignment vertical="center"/>
    </xf>
    <xf numFmtId="10" fontId="19" fillId="6" borderId="0" xfId="2" applyNumberFormat="1" applyFont="1" applyFill="1" applyBorder="1" applyAlignment="1" applyProtection="1">
      <alignment vertical="center"/>
    </xf>
    <xf numFmtId="10" fontId="19" fillId="7" borderId="0" xfId="2" applyNumberFormat="1" applyFont="1" applyFill="1" applyBorder="1" applyAlignment="1" applyProtection="1">
      <alignment vertical="center"/>
    </xf>
    <xf numFmtId="10" fontId="19" fillId="8" borderId="0" xfId="2" applyNumberFormat="1" applyFont="1" applyFill="1" applyBorder="1" applyAlignment="1" applyProtection="1">
      <alignment vertical="center"/>
    </xf>
    <xf numFmtId="10" fontId="19" fillId="6" borderId="0" xfId="2" applyNumberFormat="1" applyFont="1" applyFill="1" applyAlignment="1" applyProtection="1">
      <alignment vertical="center"/>
    </xf>
    <xf numFmtId="164" fontId="19" fillId="6" borderId="0" xfId="1" applyNumberFormat="1" applyFont="1" applyFill="1" applyAlignment="1" applyProtection="1">
      <alignment vertical="center"/>
    </xf>
    <xf numFmtId="43" fontId="19" fillId="6" borderId="0" xfId="1" applyFont="1" applyFill="1" applyAlignment="1" applyProtection="1">
      <alignment vertical="center"/>
    </xf>
    <xf numFmtId="1" fontId="19" fillId="6" borderId="0" xfId="0" applyNumberFormat="1" applyFont="1" applyFill="1" applyAlignment="1" applyProtection="1">
      <alignment vertical="center"/>
    </xf>
    <xf numFmtId="10" fontId="19" fillId="7" borderId="0" xfId="2" applyNumberFormat="1" applyFont="1" applyFill="1" applyAlignment="1" applyProtection="1">
      <alignment vertical="center"/>
    </xf>
    <xf numFmtId="10" fontId="19" fillId="8" borderId="0" xfId="2" applyNumberFormat="1" applyFont="1" applyFill="1" applyAlignment="1" applyProtection="1">
      <alignment vertical="center"/>
    </xf>
    <xf numFmtId="0" fontId="8" fillId="0" borderId="6" xfId="0" applyFont="1" applyBorder="1" applyAlignment="1" applyProtection="1">
      <alignment horizontal="center" vertical="center"/>
    </xf>
    <xf numFmtId="166" fontId="8" fillId="0" borderId="2" xfId="0" applyNumberFormat="1"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2" xfId="0" applyFont="1" applyBorder="1" applyAlignment="1" applyProtection="1">
      <alignment horizontal="center" vertical="center"/>
    </xf>
    <xf numFmtId="165" fontId="8" fillId="0" borderId="2" xfId="0" applyNumberFormat="1" applyFont="1" applyBorder="1" applyAlignment="1" applyProtection="1">
      <alignment horizontal="center" vertical="center"/>
    </xf>
    <xf numFmtId="165" fontId="8" fillId="0" borderId="6" xfId="0" applyNumberFormat="1" applyFont="1" applyBorder="1" applyAlignment="1" applyProtection="1">
      <alignment horizontal="center" vertical="center"/>
    </xf>
    <xf numFmtId="165" fontId="8" fillId="0" borderId="7" xfId="0" applyNumberFormat="1" applyFont="1" applyBorder="1" applyAlignment="1" applyProtection="1">
      <alignment horizontal="center" vertical="center"/>
    </xf>
    <xf numFmtId="0" fontId="13" fillId="6" borderId="0" xfId="0" applyFont="1" applyFill="1" applyProtection="1"/>
    <xf numFmtId="2" fontId="13" fillId="6" borderId="0" xfId="0" applyNumberFormat="1" applyFont="1" applyFill="1" applyProtection="1"/>
    <xf numFmtId="166" fontId="13" fillId="6" borderId="0" xfId="0" applyNumberFormat="1" applyFont="1" applyFill="1" applyProtection="1"/>
    <xf numFmtId="10" fontId="13" fillId="6" borderId="0" xfId="2" applyNumberFormat="1" applyFont="1" applyFill="1" applyProtection="1"/>
    <xf numFmtId="10" fontId="13" fillId="7" borderId="0" xfId="2" applyNumberFormat="1" applyFont="1" applyFill="1" applyProtection="1"/>
    <xf numFmtId="10" fontId="13" fillId="8" borderId="0" xfId="2" applyNumberFormat="1" applyFont="1" applyFill="1" applyProtection="1"/>
    <xf numFmtId="164" fontId="13" fillId="6" borderId="0" xfId="1" applyNumberFormat="1" applyFont="1" applyFill="1" applyProtection="1"/>
    <xf numFmtId="43" fontId="13" fillId="6" borderId="0" xfId="1" applyFont="1" applyFill="1" applyProtection="1"/>
    <xf numFmtId="1" fontId="13" fillId="6" borderId="0" xfId="0" applyNumberFormat="1" applyFont="1" applyFill="1" applyProtection="1"/>
    <xf numFmtId="1" fontId="13" fillId="6" borderId="0" xfId="0" applyNumberFormat="1" applyFont="1" applyFill="1" applyAlignment="1" applyProtection="1">
      <alignment horizontal="center"/>
    </xf>
    <xf numFmtId="0" fontId="6" fillId="0" borderId="0" xfId="0" applyFont="1" applyAlignment="1" applyProtection="1">
      <alignment vertical="center" wrapText="1"/>
    </xf>
    <xf numFmtId="1" fontId="13" fillId="6" borderId="0" xfId="0" applyNumberFormat="1" applyFont="1" applyFill="1" applyAlignment="1" applyProtection="1">
      <alignment horizontal="center" vertical="center"/>
    </xf>
    <xf numFmtId="2" fontId="13" fillId="6" borderId="0" xfId="0" applyNumberFormat="1" applyFont="1" applyFill="1" applyAlignment="1" applyProtection="1">
      <alignment horizontal="center" vertical="center"/>
    </xf>
    <xf numFmtId="1" fontId="5" fillId="6" borderId="0" xfId="0" applyNumberFormat="1" applyFont="1" applyFill="1" applyAlignment="1" applyProtection="1">
      <alignment horizontal="center"/>
    </xf>
    <xf numFmtId="2" fontId="6" fillId="0" borderId="0" xfId="0" applyNumberFormat="1" applyFont="1" applyProtection="1"/>
    <xf numFmtId="1" fontId="13" fillId="6" borderId="0" xfId="0" applyNumberFormat="1" applyFont="1" applyFill="1" applyAlignment="1" applyProtection="1">
      <alignment horizontal="right"/>
    </xf>
    <xf numFmtId="164" fontId="13" fillId="6" borderId="0" xfId="1" applyNumberFormat="1" applyFont="1" applyFill="1" applyAlignment="1" applyProtection="1">
      <alignment horizontal="right"/>
    </xf>
    <xf numFmtId="164" fontId="13" fillId="0" borderId="0" xfId="1" applyNumberFormat="1" applyFont="1" applyAlignment="1" applyProtection="1">
      <alignment horizontal="right"/>
    </xf>
    <xf numFmtId="164" fontId="6" fillId="0" borderId="0" xfId="0" applyNumberFormat="1" applyFont="1" applyAlignment="1" applyProtection="1">
      <alignment horizontal="right"/>
    </xf>
    <xf numFmtId="0" fontId="0" fillId="0" borderId="0" xfId="2" applyNumberFormat="1" applyFont="1" applyProtection="1"/>
    <xf numFmtId="0" fontId="13" fillId="0" borderId="0" xfId="0" applyFont="1" applyFill="1" applyAlignment="1" applyProtection="1">
      <alignment horizontal="center" vertical="center"/>
    </xf>
    <xf numFmtId="0" fontId="13" fillId="0" borderId="0" xfId="0" applyFont="1" applyFill="1" applyBorder="1" applyAlignment="1" applyProtection="1">
      <alignment horizontal="center" vertical="center"/>
    </xf>
    <xf numFmtId="0" fontId="36" fillId="0" borderId="0" xfId="0" applyFont="1" applyProtection="1"/>
    <xf numFmtId="0" fontId="7" fillId="0" borderId="0" xfId="0" applyFont="1" applyFill="1" applyAlignment="1" applyProtection="1">
      <alignment horizontal="center" vertical="center"/>
    </xf>
    <xf numFmtId="0" fontId="37" fillId="0" borderId="0" xfId="0" applyFont="1" applyFill="1" applyAlignment="1" applyProtection="1">
      <alignment horizontal="center" vertical="center"/>
    </xf>
    <xf numFmtId="0" fontId="37" fillId="0" borderId="0" xfId="0" applyFont="1" applyFill="1" applyBorder="1" applyAlignment="1" applyProtection="1">
      <alignment horizontal="left"/>
    </xf>
    <xf numFmtId="0" fontId="37" fillId="0" borderId="0" xfId="0" applyFont="1" applyFill="1" applyBorder="1" applyAlignment="1" applyProtection="1">
      <alignment horizontal="center" vertical="center"/>
    </xf>
    <xf numFmtId="0" fontId="38" fillId="0" borderId="0" xfId="0" applyFont="1" applyProtection="1"/>
    <xf numFmtId="0" fontId="39" fillId="0" borderId="0" xfId="0" applyFont="1" applyFill="1" applyAlignment="1" applyProtection="1">
      <alignment horizontal="center" vertical="center"/>
    </xf>
    <xf numFmtId="0" fontId="39" fillId="0" borderId="0" xfId="0" applyFont="1" applyFill="1" applyBorder="1" applyAlignment="1" applyProtection="1">
      <alignment horizontal="center" vertical="center"/>
    </xf>
    <xf numFmtId="0" fontId="41" fillId="0" borderId="0" xfId="6" applyFont="1" applyFill="1" applyBorder="1" applyAlignment="1" applyProtection="1">
      <alignment horizontal="center" vertical="center" wrapText="1" shrinkToFit="1"/>
    </xf>
    <xf numFmtId="0" fontId="39" fillId="0" borderId="0" xfId="6" applyFont="1" applyFill="1" applyBorder="1" applyAlignment="1" applyProtection="1">
      <alignment horizontal="left" vertical="center" wrapText="1" shrinkToFit="1"/>
    </xf>
    <xf numFmtId="0" fontId="42" fillId="5" borderId="1" xfId="6" applyFont="1" applyFill="1" applyBorder="1" applyAlignment="1" applyProtection="1">
      <alignment horizontal="center" vertical="center" wrapText="1" shrinkToFit="1"/>
    </xf>
    <xf numFmtId="1" fontId="13" fillId="0" borderId="0" xfId="0" applyNumberFormat="1" applyFont="1" applyAlignment="1" applyProtection="1">
      <alignment horizontal="right"/>
    </xf>
    <xf numFmtId="1" fontId="6" fillId="0" borderId="0" xfId="0" applyNumberFormat="1" applyFont="1" applyAlignment="1" applyProtection="1">
      <alignment horizontal="right"/>
    </xf>
    <xf numFmtId="0" fontId="19" fillId="0" borderId="1" xfId="6" applyFont="1" applyFill="1" applyBorder="1" applyAlignment="1">
      <alignment horizontal="center" vertical="center" wrapText="1" shrinkToFit="1"/>
    </xf>
    <xf numFmtId="0" fontId="19" fillId="0" borderId="1" xfId="6" applyFont="1" applyFill="1" applyBorder="1" applyAlignment="1">
      <alignment vertical="center" wrapText="1" shrinkToFit="1"/>
    </xf>
    <xf numFmtId="0" fontId="19" fillId="0" borderId="1" xfId="0" applyFont="1" applyFill="1" applyBorder="1" applyAlignment="1">
      <alignment horizontal="left" vertical="center" wrapText="1" shrinkToFit="1"/>
    </xf>
    <xf numFmtId="0" fontId="13" fillId="0" borderId="0" xfId="0" applyFont="1" applyFill="1" applyBorder="1" applyAlignment="1" applyProtection="1">
      <alignment horizontal="right" vertical="center" wrapText="1"/>
    </xf>
    <xf numFmtId="0" fontId="13" fillId="0" borderId="0" xfId="0" applyFont="1" applyFill="1" applyBorder="1" applyAlignment="1" applyProtection="1">
      <alignment horizontal="right" vertical="center"/>
    </xf>
    <xf numFmtId="0" fontId="13" fillId="0" borderId="0" xfId="0" applyFont="1" applyFill="1" applyAlignment="1" applyProtection="1">
      <alignment horizontal="left" vertical="center" wrapText="1"/>
    </xf>
    <xf numFmtId="0" fontId="13" fillId="0" borderId="0" xfId="0" applyFont="1" applyFill="1" applyAlignment="1" applyProtection="1">
      <alignment horizontal="left" vertical="center"/>
    </xf>
    <xf numFmtId="0" fontId="40" fillId="5" borderId="1" xfId="0" applyFont="1" applyFill="1" applyBorder="1" applyAlignment="1" applyProtection="1">
      <alignment horizontal="left" vertical="center" wrapText="1"/>
      <protection locked="0"/>
    </xf>
    <xf numFmtId="2" fontId="19" fillId="6" borderId="0" xfId="0" applyNumberFormat="1" applyFont="1" applyFill="1" applyAlignment="1" applyProtection="1">
      <alignment horizontal="center" vertical="center"/>
    </xf>
    <xf numFmtId="0" fontId="28" fillId="0" borderId="8" xfId="0" applyFont="1" applyBorder="1" applyAlignment="1" applyProtection="1">
      <alignment horizontal="justify" vertical="center" wrapText="1"/>
    </xf>
    <xf numFmtId="0" fontId="28" fillId="0" borderId="9" xfId="0" applyFont="1" applyBorder="1" applyAlignment="1" applyProtection="1">
      <alignment horizontal="justify" vertical="center" wrapText="1"/>
    </xf>
    <xf numFmtId="0" fontId="28" fillId="0" borderId="10" xfId="0" applyFont="1" applyBorder="1" applyAlignment="1" applyProtection="1">
      <alignment horizontal="justify" vertical="center" wrapText="1"/>
    </xf>
    <xf numFmtId="0" fontId="28" fillId="0" borderId="8" xfId="0" applyFont="1" applyBorder="1" applyAlignment="1" applyProtection="1">
      <alignment horizontal="center" vertical="center" wrapText="1"/>
    </xf>
    <xf numFmtId="0" fontId="28" fillId="0" borderId="9" xfId="0" applyFont="1" applyBorder="1" applyAlignment="1" applyProtection="1">
      <alignment horizontal="center" vertical="center" wrapText="1"/>
    </xf>
    <xf numFmtId="0" fontId="28" fillId="0" borderId="10" xfId="0" applyFont="1" applyBorder="1" applyAlignment="1" applyProtection="1">
      <alignment horizontal="center" vertical="center" wrapText="1"/>
    </xf>
    <xf numFmtId="0" fontId="31" fillId="0" borderId="3" xfId="0" applyFont="1" applyBorder="1" applyAlignment="1" applyProtection="1">
      <alignment horizontal="center" vertical="center"/>
    </xf>
    <xf numFmtId="0" fontId="31" fillId="0" borderId="4" xfId="0" applyFont="1" applyBorder="1" applyAlignment="1" applyProtection="1">
      <alignment horizontal="center" vertical="center"/>
    </xf>
    <xf numFmtId="0" fontId="31" fillId="0" borderId="5"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0" xfId="0" applyFont="1" applyBorder="1" applyAlignment="1" applyProtection="1">
      <alignment horizontal="center" vertical="center"/>
    </xf>
    <xf numFmtId="0" fontId="0" fillId="0" borderId="11" xfId="0" applyBorder="1" applyAlignment="1" applyProtection="1">
      <alignment horizontal="center"/>
    </xf>
    <xf numFmtId="0" fontId="0" fillId="0" borderId="0" xfId="0" applyBorder="1" applyAlignment="1" applyProtection="1">
      <alignment horizontal="center"/>
    </xf>
    <xf numFmtId="0" fontId="0" fillId="0" borderId="12" xfId="0" applyBorder="1" applyAlignment="1" applyProtection="1">
      <alignment horizontal="center"/>
    </xf>
    <xf numFmtId="1" fontId="22" fillId="5" borderId="3" xfId="0" applyNumberFormat="1" applyFont="1" applyFill="1" applyBorder="1" applyAlignment="1" applyProtection="1">
      <alignment horizontal="center" vertical="center"/>
    </xf>
    <xf numFmtId="1" fontId="22" fillId="5" borderId="4" xfId="0" applyNumberFormat="1" applyFont="1" applyFill="1" applyBorder="1" applyAlignment="1" applyProtection="1">
      <alignment horizontal="center" vertical="center"/>
    </xf>
    <xf numFmtId="0" fontId="22" fillId="5" borderId="4" xfId="0" applyFont="1" applyFill="1" applyBorder="1" applyAlignment="1" applyProtection="1">
      <alignment horizontal="center" vertical="center"/>
    </xf>
    <xf numFmtId="0" fontId="22" fillId="5" borderId="5" xfId="0" applyFont="1" applyFill="1" applyBorder="1" applyAlignment="1" applyProtection="1">
      <alignment horizontal="center" vertical="center"/>
    </xf>
    <xf numFmtId="2" fontId="43" fillId="5" borderId="6" xfId="0" applyNumberFormat="1" applyFont="1" applyFill="1" applyBorder="1" applyAlignment="1" applyProtection="1">
      <alignment horizontal="center" vertical="center" wrapText="1"/>
    </xf>
    <xf numFmtId="2" fontId="43" fillId="5" borderId="2" xfId="0" applyNumberFormat="1" applyFont="1" applyFill="1" applyBorder="1" applyAlignment="1" applyProtection="1">
      <alignment horizontal="center" vertical="center" wrapText="1"/>
    </xf>
    <xf numFmtId="2" fontId="43" fillId="5" borderId="7" xfId="0" applyNumberFormat="1" applyFont="1" applyFill="1" applyBorder="1" applyAlignment="1" applyProtection="1">
      <alignment horizontal="center" vertical="center" wrapText="1"/>
    </xf>
    <xf numFmtId="0" fontId="25" fillId="0" borderId="4" xfId="0" applyFont="1" applyFill="1" applyBorder="1" applyAlignment="1" applyProtection="1">
      <alignment horizontal="center" vertical="top"/>
    </xf>
    <xf numFmtId="0" fontId="14" fillId="0" borderId="0" xfId="0" applyFont="1" applyBorder="1" applyAlignment="1" applyProtection="1">
      <alignment horizontal="center" vertical="center"/>
    </xf>
    <xf numFmtId="0" fontId="16" fillId="0" borderId="2" xfId="0" applyFont="1" applyBorder="1" applyAlignment="1" applyProtection="1">
      <alignment horizontal="right"/>
    </xf>
  </cellXfs>
  <cellStyles count="10">
    <cellStyle name="Bad" xfId="4" builtinId="27"/>
    <cellStyle name="Comma" xfId="1" builtinId="3"/>
    <cellStyle name="Good" xfId="3" builtinId="26"/>
    <cellStyle name="Neutral" xfId="5" builtinId="28"/>
    <cellStyle name="Normal" xfId="0" builtinId="0"/>
    <cellStyle name="Normal 2" xfId="7"/>
    <cellStyle name="Normal 3" xfId="6"/>
    <cellStyle name="Normal 4" xfId="8"/>
    <cellStyle name="Percent" xfId="2"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3.2404914529914529E-2"/>
          <c:w val="0.90533092738407761"/>
          <c:h val="0.83652991452991465"/>
        </c:manualLayout>
      </c:layout>
      <c:lineChart>
        <c:grouping val="standard"/>
        <c:varyColors val="0"/>
        <c:ser>
          <c:idx val="0"/>
          <c:order val="0"/>
          <c:tx>
            <c:strRef>
              <c:f>Charts!$BG$24</c:f>
              <c:strCache>
                <c:ptCount val="1"/>
                <c:pt idx="0">
                  <c:v>Numerator</c:v>
                </c:pt>
              </c:strCache>
            </c:strRef>
          </c:tx>
          <c:spPr>
            <a:ln>
              <a:solidFill>
                <a:srgbClr val="002060"/>
              </a:solidFill>
            </a:ln>
          </c:spPr>
          <c:marker>
            <c:symbol val="none"/>
          </c:marker>
          <c:cat>
            <c:numRef>
              <c:f>Charts!$AM$25:$AM$41</c:f>
              <c:numCache>
                <c:formatCode>mmm\ \-\ yy</c:formatCode>
                <c:ptCount val="17"/>
                <c:pt idx="0">
                  <c:v>40148</c:v>
                </c:pt>
                <c:pt idx="1">
                  <c:v>40238</c:v>
                </c:pt>
                <c:pt idx="2">
                  <c:v>40330</c:v>
                </c:pt>
                <c:pt idx="3">
                  <c:v>40422</c:v>
                </c:pt>
                <c:pt idx="4">
                  <c:v>40513</c:v>
                </c:pt>
                <c:pt idx="5">
                  <c:v>40603</c:v>
                </c:pt>
                <c:pt idx="6">
                  <c:v>40695</c:v>
                </c:pt>
                <c:pt idx="7">
                  <c:v>40787</c:v>
                </c:pt>
                <c:pt idx="8">
                  <c:v>40878</c:v>
                </c:pt>
                <c:pt idx="9">
                  <c:v>40969</c:v>
                </c:pt>
                <c:pt idx="10">
                  <c:v>41061</c:v>
                </c:pt>
                <c:pt idx="11">
                  <c:v>41153</c:v>
                </c:pt>
                <c:pt idx="12">
                  <c:v>41244</c:v>
                </c:pt>
                <c:pt idx="13">
                  <c:v>41334</c:v>
                </c:pt>
                <c:pt idx="14">
                  <c:v>41426</c:v>
                </c:pt>
                <c:pt idx="15">
                  <c:v>41518</c:v>
                </c:pt>
              </c:numCache>
            </c:numRef>
          </c:cat>
          <c:val>
            <c:numRef>
              <c:f>Charts!$BG$25:$BG$40</c:f>
              <c:numCache>
                <c:formatCode>_(* #,##0.00_);_(* \(#,##0.00\);_(* "-"??_);_(@_)</c:formatCode>
                <c:ptCount val="16"/>
                <c:pt idx="0">
                  <c:v>100</c:v>
                </c:pt>
                <c:pt idx="1">
                  <c:v>104.03289349153175</c:v>
                </c:pt>
                <c:pt idx="2">
                  <c:v>108.25865891705358</c:v>
                </c:pt>
                <c:pt idx="3">
                  <c:v>108.32134789019115</c:v>
                </c:pt>
                <c:pt idx="4">
                  <c:v>104.16316512137031</c:v>
                </c:pt>
                <c:pt idx="5">
                  <c:v>102.40400199446107</c:v>
                </c:pt>
                <c:pt idx="6">
                  <c:v>108.47277762903438</c:v>
                </c:pt>
                <c:pt idx="7">
                  <c:v>118.19626930730225</c:v>
                </c:pt>
                <c:pt idx="8">
                  <c:v>115.18939843201987</c:v>
                </c:pt>
                <c:pt idx="9">
                  <c:v>113.42030437867298</c:v>
                </c:pt>
                <c:pt idx="10">
                  <c:v>116.82451786977744</c:v>
                </c:pt>
                <c:pt idx="11">
                  <c:v>117.585872007332</c:v>
                </c:pt>
                <c:pt idx="12">
                  <c:v>112.09947849546971</c:v>
                </c:pt>
                <c:pt idx="13">
                  <c:v>112.35651721903153</c:v>
                </c:pt>
                <c:pt idx="14">
                  <c:v>107.85364010043916</c:v>
                </c:pt>
                <c:pt idx="15">
                  <c:v>105.52272668447958</c:v>
                </c:pt>
              </c:numCache>
            </c:numRef>
          </c:val>
          <c:smooth val="0"/>
        </c:ser>
        <c:ser>
          <c:idx val="1"/>
          <c:order val="1"/>
          <c:tx>
            <c:strRef>
              <c:f>Charts!$BH$24</c:f>
              <c:strCache>
                <c:ptCount val="1"/>
                <c:pt idx="0">
                  <c:v>Denominator</c:v>
                </c:pt>
              </c:strCache>
            </c:strRef>
          </c:tx>
          <c:spPr>
            <a:ln>
              <a:solidFill>
                <a:schemeClr val="accent2">
                  <a:lumMod val="75000"/>
                </a:schemeClr>
              </a:solidFill>
            </a:ln>
          </c:spPr>
          <c:marker>
            <c:symbol val="none"/>
          </c:marker>
          <c:cat>
            <c:numRef>
              <c:f>Charts!$AM$25:$AM$41</c:f>
              <c:numCache>
                <c:formatCode>mmm\ \-\ yy</c:formatCode>
                <c:ptCount val="17"/>
                <c:pt idx="0">
                  <c:v>40148</c:v>
                </c:pt>
                <c:pt idx="1">
                  <c:v>40238</c:v>
                </c:pt>
                <c:pt idx="2">
                  <c:v>40330</c:v>
                </c:pt>
                <c:pt idx="3">
                  <c:v>40422</c:v>
                </c:pt>
                <c:pt idx="4">
                  <c:v>40513</c:v>
                </c:pt>
                <c:pt idx="5">
                  <c:v>40603</c:v>
                </c:pt>
                <c:pt idx="6">
                  <c:v>40695</c:v>
                </c:pt>
                <c:pt idx="7">
                  <c:v>40787</c:v>
                </c:pt>
                <c:pt idx="8">
                  <c:v>40878</c:v>
                </c:pt>
                <c:pt idx="9">
                  <c:v>40969</c:v>
                </c:pt>
                <c:pt idx="10">
                  <c:v>41061</c:v>
                </c:pt>
                <c:pt idx="11">
                  <c:v>41153</c:v>
                </c:pt>
                <c:pt idx="12">
                  <c:v>41244</c:v>
                </c:pt>
                <c:pt idx="13">
                  <c:v>41334</c:v>
                </c:pt>
                <c:pt idx="14">
                  <c:v>41426</c:v>
                </c:pt>
                <c:pt idx="15">
                  <c:v>41518</c:v>
                </c:pt>
              </c:numCache>
            </c:numRef>
          </c:cat>
          <c:val>
            <c:numRef>
              <c:f>Charts!$BH$25:$BH$40</c:f>
              <c:numCache>
                <c:formatCode>0.00</c:formatCode>
                <c:ptCount val="16"/>
                <c:pt idx="0">
                  <c:v>100</c:v>
                </c:pt>
                <c:pt idx="1">
                  <c:v>101.52964474548136</c:v>
                </c:pt>
                <c:pt idx="2">
                  <c:v>104.56830392025766</c:v>
                </c:pt>
                <c:pt idx="3">
                  <c:v>105.50927380892109</c:v>
                </c:pt>
                <c:pt idx="4">
                  <c:v>107.12951186476181</c:v>
                </c:pt>
                <c:pt idx="5">
                  <c:v>107.78828398657008</c:v>
                </c:pt>
                <c:pt idx="6">
                  <c:v>113.06395026798481</c:v>
                </c:pt>
                <c:pt idx="7">
                  <c:v>113.92381268462731</c:v>
                </c:pt>
                <c:pt idx="8">
                  <c:v>109.72631737245595</c:v>
                </c:pt>
                <c:pt idx="9">
                  <c:v>110.97205042358888</c:v>
                </c:pt>
                <c:pt idx="10">
                  <c:v>112.90866211846651</c:v>
                </c:pt>
                <c:pt idx="11">
                  <c:v>115.29507315350574</c:v>
                </c:pt>
                <c:pt idx="12">
                  <c:v>115.70160569731614</c:v>
                </c:pt>
                <c:pt idx="13">
                  <c:v>117.09219326562345</c:v>
                </c:pt>
                <c:pt idx="14">
                  <c:v>115.5914246441764</c:v>
                </c:pt>
                <c:pt idx="15">
                  <c:v>116.18496484355593</c:v>
                </c:pt>
              </c:numCache>
            </c:numRef>
          </c:val>
          <c:smooth val="0"/>
        </c:ser>
        <c:dLbls>
          <c:showLegendKey val="0"/>
          <c:showVal val="0"/>
          <c:showCatName val="0"/>
          <c:showSerName val="0"/>
          <c:showPercent val="0"/>
          <c:showBubbleSize val="0"/>
        </c:dLbls>
        <c:marker val="1"/>
        <c:smooth val="0"/>
        <c:axId val="74644864"/>
        <c:axId val="153924736"/>
      </c:lineChart>
      <c:dateAx>
        <c:axId val="74644864"/>
        <c:scaling>
          <c:orientation val="minMax"/>
        </c:scaling>
        <c:delete val="0"/>
        <c:axPos val="b"/>
        <c:numFmt formatCode="mmm\ \-\ yy" sourceLinked="1"/>
        <c:majorTickMark val="out"/>
        <c:minorTickMark val="none"/>
        <c:tickLblPos val="low"/>
        <c:txPr>
          <a:bodyPr rot="-2700000"/>
          <a:lstStyle/>
          <a:p>
            <a:pPr>
              <a:defRPr/>
            </a:pPr>
            <a:endParaRPr lang="en-US"/>
          </a:p>
        </c:txPr>
        <c:crossAx val="153924736"/>
        <c:crosses val="autoZero"/>
        <c:auto val="1"/>
        <c:lblOffset val="100"/>
        <c:baseTimeUnit val="months"/>
        <c:majorUnit val="3"/>
        <c:majorTimeUnit val="months"/>
      </c:dateAx>
      <c:valAx>
        <c:axId val="153924736"/>
        <c:scaling>
          <c:orientation val="minMax"/>
        </c:scaling>
        <c:delete val="0"/>
        <c:axPos val="l"/>
        <c:majorGridlines>
          <c:spPr>
            <a:ln>
              <a:prstDash val="sysDot"/>
            </a:ln>
          </c:spPr>
        </c:majorGridlines>
        <c:numFmt formatCode="0" sourceLinked="0"/>
        <c:majorTickMark val="out"/>
        <c:minorTickMark val="none"/>
        <c:tickLblPos val="nextTo"/>
        <c:crossAx val="74644864"/>
        <c:crosses val="autoZero"/>
        <c:crossBetween val="between"/>
      </c:valAx>
    </c:plotArea>
    <c:legend>
      <c:legendPos val="l"/>
      <c:layout>
        <c:manualLayout>
          <c:xMode val="edge"/>
          <c:yMode val="edge"/>
          <c:x val="7.2760416666666661E-2"/>
          <c:y val="3.8450213675213674E-2"/>
          <c:w val="0.18585745875717166"/>
          <c:h val="9.8142307692307695E-2"/>
        </c:manualLayout>
      </c:layout>
      <c:overlay val="1"/>
    </c:legend>
    <c:plotVisOnly val="0"/>
    <c:dispBlanksAs val="gap"/>
    <c:showDLblsOverMax val="0"/>
  </c:chart>
  <c:spPr>
    <a:ln>
      <a:noFill/>
    </a:ln>
  </c:spPr>
  <c:printSettings>
    <c:headerFooter/>
    <c:pageMargins b="0.75000000000000999" l="0.70000000000000062" r="0.70000000000000062" t="0.750000000000009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469868246667191E-2"/>
          <c:y val="2.4114641919760031E-2"/>
          <c:w val="0.89092617135729257"/>
          <c:h val="0.89239829396325454"/>
        </c:manualLayout>
      </c:layout>
      <c:barChart>
        <c:barDir val="col"/>
        <c:grouping val="clustered"/>
        <c:varyColors val="0"/>
        <c:ser>
          <c:idx val="0"/>
          <c:order val="0"/>
          <c:tx>
            <c:strRef>
              <c:f>Charts!$AO$21</c:f>
              <c:strCache>
                <c:ptCount val="1"/>
                <c:pt idx="0">
                  <c:v>Debt-to-equity ratio</c:v>
                </c:pt>
              </c:strCache>
            </c:strRef>
          </c:tx>
          <c:spPr>
            <a:solidFill>
              <a:schemeClr val="tx2">
                <a:lumMod val="60000"/>
                <a:lumOff val="40000"/>
              </a:schemeClr>
            </a:solidFill>
          </c:spPr>
          <c:invertIfNegative val="0"/>
          <c:cat>
            <c:strRef>
              <c:f>Charts!$AW$44:$AW$63</c:f>
              <c:strCache>
                <c:ptCount val="20"/>
                <c:pt idx="0">
                  <c:v>7</c:v>
                </c:pt>
                <c:pt idx="1">
                  <c:v>DE</c:v>
                </c:pt>
                <c:pt idx="2">
                  <c:v>2</c:v>
                </c:pt>
                <c:pt idx="3">
                  <c:v>5</c:v>
                </c:pt>
                <c:pt idx="4">
                  <c:v>SE</c:v>
                </c:pt>
                <c:pt idx="5">
                  <c:v>FR</c:v>
                </c:pt>
                <c:pt idx="6">
                  <c:v>8</c:v>
                </c:pt>
                <c:pt idx="7">
                  <c:v>GB</c:v>
                </c:pt>
                <c:pt idx="8">
                  <c:v>3</c:v>
                </c:pt>
                <c:pt idx="9">
                  <c:v>9</c:v>
                </c:pt>
                <c:pt idx="10">
                  <c:v>IT</c:v>
                </c:pt>
                <c:pt idx="11">
                  <c:v>ES</c:v>
                </c:pt>
                <c:pt idx="12">
                  <c:v>10</c:v>
                </c:pt>
                <c:pt idx="13">
                  <c:v>11</c:v>
                </c:pt>
                <c:pt idx="14">
                  <c:v>GR</c:v>
                </c:pt>
                <c:pt idx="15">
                  <c:v>1</c:v>
                </c:pt>
                <c:pt idx="16">
                  <c:v>GR</c:v>
                </c:pt>
                <c:pt idx="17">
                  <c:v>13</c:v>
                </c:pt>
                <c:pt idx="18">
                  <c:v>6</c:v>
                </c:pt>
                <c:pt idx="19">
                  <c:v>12</c:v>
                </c:pt>
              </c:strCache>
            </c:strRef>
          </c:cat>
          <c:val>
            <c:numRef>
              <c:f>Charts!$AR$44:$AR$63</c:f>
              <c:numCache>
                <c:formatCode>0.00</c:formatCode>
                <c:ptCount val="20"/>
                <c:pt idx="0">
                  <c:v>21.665281934999999</c:v>
                </c:pt>
                <c:pt idx="1">
                  <c:v>21.651183443000001</c:v>
                </c:pt>
                <c:pt idx="2">
                  <c:v>21.334248809000002</c:v>
                </c:pt>
                <c:pt idx="3">
                  <c:v>19.546557653000001</c:v>
                </c:pt>
                <c:pt idx="4">
                  <c:v>19.267705106000001</c:v>
                </c:pt>
                <c:pt idx="5">
                  <c:v>18.346470834000002</c:v>
                </c:pt>
                <c:pt idx="6">
                  <c:v>16.875037157000001</c:v>
                </c:pt>
                <c:pt idx="7">
                  <c:v>16.063632471999998</c:v>
                </c:pt>
                <c:pt idx="8">
                  <c:v>15.597053241999999</c:v>
                </c:pt>
                <c:pt idx="9">
                  <c:v>14.202568477</c:v>
                </c:pt>
                <c:pt idx="10">
                  <c:v>12.923693629000001</c:v>
                </c:pt>
                <c:pt idx="11">
                  <c:v>12.785624643</c:v>
                </c:pt>
                <c:pt idx="12">
                  <c:v>12.747477114</c:v>
                </c:pt>
                <c:pt idx="13">
                  <c:v>12.593663363999999</c:v>
                </c:pt>
                <c:pt idx="14">
                  <c:v>12.534725010000001</c:v>
                </c:pt>
                <c:pt idx="15">
                  <c:v>12.300825766000001</c:v>
                </c:pt>
                <c:pt idx="16">
                  <c:v>11.311615865</c:v>
                </c:pt>
                <c:pt idx="17">
                  <c:v>9.9778895357999993</c:v>
                </c:pt>
                <c:pt idx="18">
                  <c:v>7.3016304139999999</c:v>
                </c:pt>
                <c:pt idx="19">
                  <c:v>5.6028162636000003</c:v>
                </c:pt>
              </c:numCache>
            </c:numRef>
          </c:val>
        </c:ser>
        <c:dLbls>
          <c:showLegendKey val="0"/>
          <c:showVal val="0"/>
          <c:showCatName val="0"/>
          <c:showSerName val="0"/>
          <c:showPercent val="0"/>
          <c:showBubbleSize val="0"/>
        </c:dLbls>
        <c:gapWidth val="150"/>
        <c:axId val="153937792"/>
        <c:axId val="153939328"/>
      </c:barChart>
      <c:lineChart>
        <c:grouping val="standard"/>
        <c:varyColors val="0"/>
        <c:ser>
          <c:idx val="1"/>
          <c:order val="1"/>
          <c:tx>
            <c:strRef>
              <c:f>Charts!$AV$43</c:f>
              <c:strCache>
                <c:ptCount val="1"/>
                <c:pt idx="0">
                  <c:v>EU</c:v>
                </c:pt>
              </c:strCache>
            </c:strRef>
          </c:tx>
          <c:spPr>
            <a:ln>
              <a:solidFill>
                <a:schemeClr val="accent2">
                  <a:lumMod val="75000"/>
                </a:schemeClr>
              </a:solidFill>
            </a:ln>
          </c:spPr>
          <c:marker>
            <c:symbol val="none"/>
          </c:marker>
          <c:val>
            <c:numRef>
              <c:f>Charts!$AV$44:$AV$63</c:f>
              <c:numCache>
                <c:formatCode>0.00</c:formatCode>
                <c:ptCount val="20"/>
                <c:pt idx="0">
                  <c:v>15.636329628</c:v>
                </c:pt>
                <c:pt idx="1">
                  <c:v>15.636329628</c:v>
                </c:pt>
                <c:pt idx="2">
                  <c:v>15.636329628</c:v>
                </c:pt>
                <c:pt idx="3">
                  <c:v>15.636329628</c:v>
                </c:pt>
                <c:pt idx="4">
                  <c:v>15.636329628</c:v>
                </c:pt>
                <c:pt idx="5">
                  <c:v>15.636329628</c:v>
                </c:pt>
                <c:pt idx="6">
                  <c:v>15.636329628</c:v>
                </c:pt>
                <c:pt idx="7">
                  <c:v>15.636329628</c:v>
                </c:pt>
                <c:pt idx="8">
                  <c:v>15.636329628</c:v>
                </c:pt>
                <c:pt idx="9">
                  <c:v>15.636329628</c:v>
                </c:pt>
                <c:pt idx="10">
                  <c:v>15.636329628</c:v>
                </c:pt>
                <c:pt idx="11">
                  <c:v>15.636329628</c:v>
                </c:pt>
                <c:pt idx="12">
                  <c:v>15.636329628</c:v>
                </c:pt>
                <c:pt idx="13">
                  <c:v>15.636329628</c:v>
                </c:pt>
                <c:pt idx="14">
                  <c:v>15.636329628</c:v>
                </c:pt>
                <c:pt idx="15">
                  <c:v>15.636329628</c:v>
                </c:pt>
                <c:pt idx="16">
                  <c:v>15.636329628</c:v>
                </c:pt>
                <c:pt idx="17">
                  <c:v>15.636329628</c:v>
                </c:pt>
                <c:pt idx="18">
                  <c:v>15.636329628</c:v>
                </c:pt>
                <c:pt idx="19">
                  <c:v>15.636329628</c:v>
                </c:pt>
              </c:numCache>
            </c:numRef>
          </c:val>
          <c:smooth val="0"/>
        </c:ser>
        <c:dLbls>
          <c:showLegendKey val="0"/>
          <c:showVal val="0"/>
          <c:showCatName val="0"/>
          <c:showSerName val="0"/>
          <c:showPercent val="0"/>
          <c:showBubbleSize val="0"/>
        </c:dLbls>
        <c:marker val="1"/>
        <c:smooth val="0"/>
        <c:axId val="153937792"/>
        <c:axId val="153939328"/>
      </c:lineChart>
      <c:catAx>
        <c:axId val="153937792"/>
        <c:scaling>
          <c:orientation val="minMax"/>
        </c:scaling>
        <c:delete val="0"/>
        <c:axPos val="b"/>
        <c:numFmt formatCode="0" sourceLinked="1"/>
        <c:majorTickMark val="out"/>
        <c:minorTickMark val="none"/>
        <c:tickLblPos val="low"/>
        <c:crossAx val="153939328"/>
        <c:crosses val="autoZero"/>
        <c:auto val="1"/>
        <c:lblAlgn val="ctr"/>
        <c:lblOffset val="100"/>
        <c:noMultiLvlLbl val="0"/>
      </c:catAx>
      <c:valAx>
        <c:axId val="153939328"/>
        <c:scaling>
          <c:orientation val="minMax"/>
        </c:scaling>
        <c:delete val="0"/>
        <c:axPos val="l"/>
        <c:majorGridlines>
          <c:spPr>
            <a:ln>
              <a:prstDash val="sysDot"/>
            </a:ln>
          </c:spPr>
        </c:majorGridlines>
        <c:numFmt formatCode="0%" sourceLinked="0"/>
        <c:majorTickMark val="out"/>
        <c:minorTickMark val="none"/>
        <c:tickLblPos val="nextTo"/>
        <c:crossAx val="153937792"/>
        <c:crosses val="autoZero"/>
        <c:crossBetween val="between"/>
      </c:valAx>
      <c:spPr>
        <a:ln>
          <a:noFill/>
        </a:ln>
      </c:spPr>
    </c:plotArea>
    <c:legend>
      <c:legendPos val="r"/>
      <c:legendEntry>
        <c:idx val="0"/>
        <c:delete val="1"/>
      </c:legendEntry>
      <c:layout>
        <c:manualLayout>
          <c:xMode val="edge"/>
          <c:yMode val="edge"/>
          <c:x val="0.79032812500000005"/>
          <c:y val="0.10645961538461539"/>
          <c:w val="0.16887996760088284"/>
          <c:h val="9.4019731908511442E-2"/>
        </c:manualLayout>
      </c:layout>
      <c:overlay val="1"/>
    </c:legend>
    <c:plotVisOnly val="0"/>
    <c:dispBlanksAs val="gap"/>
    <c:showDLblsOverMax val="0"/>
  </c:chart>
  <c:spPr>
    <a:ln>
      <a:noFill/>
    </a:ln>
  </c:spPr>
  <c:printSettings>
    <c:headerFooter/>
    <c:pageMargins b="0.75000000000000999" l="0.70000000000000062" r="0.70000000000000062" t="0.750000000000009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085739282589702E-2"/>
          <c:y val="5.1400554097404488E-2"/>
          <c:w val="0.87858442694663152"/>
          <c:h val="0.7915837606837608"/>
        </c:manualLayout>
      </c:layout>
      <c:lineChart>
        <c:grouping val="standard"/>
        <c:varyColors val="0"/>
        <c:ser>
          <c:idx val="0"/>
          <c:order val="0"/>
          <c:tx>
            <c:strRef>
              <c:f>Charts!$AW$24</c:f>
              <c:strCache>
                <c:ptCount val="1"/>
                <c:pt idx="0">
                  <c:v>Top 15</c:v>
                </c:pt>
              </c:strCache>
            </c:strRef>
          </c:tx>
          <c:spPr>
            <a:ln w="22225">
              <a:solidFill>
                <a:srgbClr val="002060"/>
              </a:solidFill>
            </a:ln>
          </c:spPr>
          <c:marker>
            <c:symbol val="none"/>
          </c:marker>
          <c:cat>
            <c:numRef>
              <c:f>Charts!$AM$25:$AM$41</c:f>
              <c:numCache>
                <c:formatCode>mmm\ \-\ yy</c:formatCode>
                <c:ptCount val="17"/>
                <c:pt idx="0">
                  <c:v>40148</c:v>
                </c:pt>
                <c:pt idx="1">
                  <c:v>40238</c:v>
                </c:pt>
                <c:pt idx="2">
                  <c:v>40330</c:v>
                </c:pt>
                <c:pt idx="3">
                  <c:v>40422</c:v>
                </c:pt>
                <c:pt idx="4">
                  <c:v>40513</c:v>
                </c:pt>
                <c:pt idx="5">
                  <c:v>40603</c:v>
                </c:pt>
                <c:pt idx="6">
                  <c:v>40695</c:v>
                </c:pt>
                <c:pt idx="7">
                  <c:v>40787</c:v>
                </c:pt>
                <c:pt idx="8">
                  <c:v>40878</c:v>
                </c:pt>
                <c:pt idx="9">
                  <c:v>40969</c:v>
                </c:pt>
                <c:pt idx="10">
                  <c:v>41061</c:v>
                </c:pt>
                <c:pt idx="11">
                  <c:v>41153</c:v>
                </c:pt>
                <c:pt idx="12">
                  <c:v>41244</c:v>
                </c:pt>
                <c:pt idx="13">
                  <c:v>41334</c:v>
                </c:pt>
                <c:pt idx="14">
                  <c:v>41426</c:v>
                </c:pt>
                <c:pt idx="15">
                  <c:v>41518</c:v>
                </c:pt>
              </c:numCache>
            </c:numRef>
          </c:cat>
          <c:val>
            <c:numRef>
              <c:f>Charts!$AW$25:$AW$41</c:f>
              <c:numCache>
                <c:formatCode>0.00%</c:formatCode>
                <c:ptCount val="17"/>
                <c:pt idx="0">
                  <c:v>19.482725597999998</c:v>
                </c:pt>
                <c:pt idx="1">
                  <c:v>19.967994316999999</c:v>
                </c:pt>
                <c:pt idx="2">
                  <c:v>20.525062359</c:v>
                </c:pt>
                <c:pt idx="3">
                  <c:v>19.963040917000001</c:v>
                </c:pt>
                <c:pt idx="4">
                  <c:v>19.06607211</c:v>
                </c:pt>
                <c:pt idx="5">
                  <c:v>19.269421589</c:v>
                </c:pt>
                <c:pt idx="6">
                  <c:v>19.738956394999999</c:v>
                </c:pt>
                <c:pt idx="7">
                  <c:v>20.870624749000001</c:v>
                </c:pt>
                <c:pt idx="8">
                  <c:v>20.584400338999998</c:v>
                </c:pt>
                <c:pt idx="9">
                  <c:v>19.997566521</c:v>
                </c:pt>
                <c:pt idx="10">
                  <c:v>20.525470323</c:v>
                </c:pt>
                <c:pt idx="11">
                  <c:v>20.275544234000002</c:v>
                </c:pt>
                <c:pt idx="12">
                  <c:v>19.074531790000002</c:v>
                </c:pt>
                <c:pt idx="13">
                  <c:v>18.873544982999999</c:v>
                </c:pt>
                <c:pt idx="14">
                  <c:v>18.873322988000002</c:v>
                </c:pt>
                <c:pt idx="15">
                  <c:v>18.346470834000002</c:v>
                </c:pt>
              </c:numCache>
            </c:numRef>
          </c:val>
          <c:smooth val="0"/>
        </c:ser>
        <c:ser>
          <c:idx val="1"/>
          <c:order val="1"/>
          <c:tx>
            <c:strRef>
              <c:f>Charts!$AX$24</c:f>
              <c:strCache>
                <c:ptCount val="1"/>
                <c:pt idx="0">
                  <c:v>Others</c:v>
                </c:pt>
              </c:strCache>
            </c:strRef>
          </c:tx>
          <c:spPr>
            <a:ln w="19050">
              <a:solidFill>
                <a:schemeClr val="accent2"/>
              </a:solidFill>
            </a:ln>
          </c:spPr>
          <c:marker>
            <c:symbol val="none"/>
          </c:marker>
          <c:cat>
            <c:numRef>
              <c:f>Charts!$AM$25:$AM$41</c:f>
              <c:numCache>
                <c:formatCode>mmm\ \-\ yy</c:formatCode>
                <c:ptCount val="17"/>
                <c:pt idx="0">
                  <c:v>40148</c:v>
                </c:pt>
                <c:pt idx="1">
                  <c:v>40238</c:v>
                </c:pt>
                <c:pt idx="2">
                  <c:v>40330</c:v>
                </c:pt>
                <c:pt idx="3">
                  <c:v>40422</c:v>
                </c:pt>
                <c:pt idx="4">
                  <c:v>40513</c:v>
                </c:pt>
                <c:pt idx="5">
                  <c:v>40603</c:v>
                </c:pt>
                <c:pt idx="6">
                  <c:v>40695</c:v>
                </c:pt>
                <c:pt idx="7">
                  <c:v>40787</c:v>
                </c:pt>
                <c:pt idx="8">
                  <c:v>40878</c:v>
                </c:pt>
                <c:pt idx="9">
                  <c:v>40969</c:v>
                </c:pt>
                <c:pt idx="10">
                  <c:v>41061</c:v>
                </c:pt>
                <c:pt idx="11">
                  <c:v>41153</c:v>
                </c:pt>
                <c:pt idx="12">
                  <c:v>41244</c:v>
                </c:pt>
                <c:pt idx="13">
                  <c:v>41334</c:v>
                </c:pt>
                <c:pt idx="14">
                  <c:v>41426</c:v>
                </c:pt>
                <c:pt idx="15">
                  <c:v>41518</c:v>
                </c:pt>
              </c:numCache>
            </c:numRef>
          </c:cat>
          <c:val>
            <c:numRef>
              <c:f>Charts!$AX$25:$AX$41</c:f>
              <c:numCache>
                <c:formatCode>0.00%</c:formatCode>
                <c:ptCount val="17"/>
                <c:pt idx="0">
                  <c:v>14.444032147</c:v>
                </c:pt>
                <c:pt idx="1">
                  <c:v>14.325686208</c:v>
                </c:pt>
                <c:pt idx="2">
                  <c:v>15.277989924</c:v>
                </c:pt>
                <c:pt idx="3">
                  <c:v>15.173085284000001</c:v>
                </c:pt>
                <c:pt idx="4">
                  <c:v>13.762186345</c:v>
                </c:pt>
                <c:pt idx="5">
                  <c:v>13.536217240999999</c:v>
                </c:pt>
                <c:pt idx="6">
                  <c:v>15.450821379000001</c:v>
                </c:pt>
                <c:pt idx="7">
                  <c:v>13.995085831999999</c:v>
                </c:pt>
                <c:pt idx="8">
                  <c:v>17.071657600000002</c:v>
                </c:pt>
                <c:pt idx="9">
                  <c:v>17.343488754999999</c:v>
                </c:pt>
                <c:pt idx="10">
                  <c:v>16.959415154999999</c:v>
                </c:pt>
                <c:pt idx="11">
                  <c:v>17.658248777000001</c:v>
                </c:pt>
                <c:pt idx="12">
                  <c:v>15.485303843000001</c:v>
                </c:pt>
                <c:pt idx="13">
                  <c:v>13.760811050999999</c:v>
                </c:pt>
                <c:pt idx="14">
                  <c:v>13.666080766</c:v>
                </c:pt>
                <c:pt idx="15">
                  <c:v>14.50675303</c:v>
                </c:pt>
              </c:numCache>
            </c:numRef>
          </c:val>
          <c:smooth val="0"/>
        </c:ser>
        <c:ser>
          <c:idx val="2"/>
          <c:order val="2"/>
          <c:tx>
            <c:strRef>
              <c:f>Charts!$AR$24</c:f>
              <c:strCache>
                <c:ptCount val="1"/>
                <c:pt idx="0">
                  <c:v>All banks</c:v>
                </c:pt>
              </c:strCache>
            </c:strRef>
          </c:tx>
          <c:spPr>
            <a:ln w="15875">
              <a:prstDash val="dash"/>
            </a:ln>
          </c:spPr>
          <c:marker>
            <c:symbol val="none"/>
          </c:marker>
          <c:cat>
            <c:numRef>
              <c:f>Charts!$AM$25:$AM$41</c:f>
              <c:numCache>
                <c:formatCode>mmm\ \-\ yy</c:formatCode>
                <c:ptCount val="17"/>
                <c:pt idx="0">
                  <c:v>40148</c:v>
                </c:pt>
                <c:pt idx="1">
                  <c:v>40238</c:v>
                </c:pt>
                <c:pt idx="2">
                  <c:v>40330</c:v>
                </c:pt>
                <c:pt idx="3">
                  <c:v>40422</c:v>
                </c:pt>
                <c:pt idx="4">
                  <c:v>40513</c:v>
                </c:pt>
                <c:pt idx="5">
                  <c:v>40603</c:v>
                </c:pt>
                <c:pt idx="6">
                  <c:v>40695</c:v>
                </c:pt>
                <c:pt idx="7">
                  <c:v>40787</c:v>
                </c:pt>
                <c:pt idx="8">
                  <c:v>40878</c:v>
                </c:pt>
                <c:pt idx="9">
                  <c:v>40969</c:v>
                </c:pt>
                <c:pt idx="10">
                  <c:v>41061</c:v>
                </c:pt>
                <c:pt idx="11">
                  <c:v>41153</c:v>
                </c:pt>
                <c:pt idx="12">
                  <c:v>41244</c:v>
                </c:pt>
                <c:pt idx="13">
                  <c:v>41334</c:v>
                </c:pt>
                <c:pt idx="14">
                  <c:v>41426</c:v>
                </c:pt>
                <c:pt idx="15">
                  <c:v>41518</c:v>
                </c:pt>
              </c:numCache>
            </c:numRef>
          </c:cat>
          <c:val>
            <c:numRef>
              <c:f>Charts!$AR$25:$AR$41</c:f>
              <c:numCache>
                <c:formatCode>0.00%</c:formatCode>
                <c:ptCount val="17"/>
                <c:pt idx="0">
                  <c:v>14.945187598</c:v>
                </c:pt>
                <c:pt idx="1">
                  <c:v>15.346976443999999</c:v>
                </c:pt>
                <c:pt idx="2">
                  <c:v>16.046417805000001</c:v>
                </c:pt>
                <c:pt idx="3">
                  <c:v>16.118787510000001</c:v>
                </c:pt>
                <c:pt idx="4">
                  <c:v>16.561254801</c:v>
                </c:pt>
                <c:pt idx="5">
                  <c:v>16.038789721000001</c:v>
                </c:pt>
                <c:pt idx="6">
                  <c:v>17.228571517999999</c:v>
                </c:pt>
                <c:pt idx="7">
                  <c:v>17.169011083000001</c:v>
                </c:pt>
                <c:pt idx="8">
                  <c:v>18.355808815</c:v>
                </c:pt>
                <c:pt idx="9">
                  <c:v>18.068242175999998</c:v>
                </c:pt>
                <c:pt idx="10">
                  <c:v>18.069296552000001</c:v>
                </c:pt>
                <c:pt idx="11">
                  <c:v>17.695641616</c:v>
                </c:pt>
                <c:pt idx="12">
                  <c:v>16.214172640000001</c:v>
                </c:pt>
                <c:pt idx="13">
                  <c:v>16.720662656999998</c:v>
                </c:pt>
                <c:pt idx="14">
                  <c:v>16.025217888</c:v>
                </c:pt>
                <c:pt idx="15">
                  <c:v>15.636329628</c:v>
                </c:pt>
              </c:numCache>
            </c:numRef>
          </c:val>
          <c:smooth val="0"/>
        </c:ser>
        <c:dLbls>
          <c:showLegendKey val="0"/>
          <c:showVal val="0"/>
          <c:showCatName val="0"/>
          <c:showSerName val="0"/>
          <c:showPercent val="0"/>
          <c:showBubbleSize val="0"/>
        </c:dLbls>
        <c:marker val="1"/>
        <c:smooth val="0"/>
        <c:axId val="189797504"/>
        <c:axId val="189799040"/>
      </c:lineChart>
      <c:dateAx>
        <c:axId val="189797504"/>
        <c:scaling>
          <c:orientation val="minMax"/>
        </c:scaling>
        <c:delete val="0"/>
        <c:axPos val="b"/>
        <c:numFmt formatCode="mmm\ \-\ yy" sourceLinked="1"/>
        <c:majorTickMark val="out"/>
        <c:minorTickMark val="none"/>
        <c:tickLblPos val="nextTo"/>
        <c:txPr>
          <a:bodyPr rot="-2700000"/>
          <a:lstStyle/>
          <a:p>
            <a:pPr>
              <a:defRPr/>
            </a:pPr>
            <a:endParaRPr lang="en-US"/>
          </a:p>
        </c:txPr>
        <c:crossAx val="189799040"/>
        <c:crosses val="autoZero"/>
        <c:auto val="1"/>
        <c:lblOffset val="100"/>
        <c:baseTimeUnit val="months"/>
        <c:majorUnit val="3"/>
        <c:majorTimeUnit val="months"/>
      </c:dateAx>
      <c:valAx>
        <c:axId val="189799040"/>
        <c:scaling>
          <c:orientation val="minMax"/>
        </c:scaling>
        <c:delete val="0"/>
        <c:axPos val="l"/>
        <c:majorGridlines>
          <c:spPr>
            <a:ln>
              <a:prstDash val="sysDot"/>
            </a:ln>
          </c:spPr>
        </c:majorGridlines>
        <c:numFmt formatCode="0%" sourceLinked="0"/>
        <c:majorTickMark val="out"/>
        <c:minorTickMark val="none"/>
        <c:tickLblPos val="nextTo"/>
        <c:crossAx val="189797504"/>
        <c:crosses val="autoZero"/>
        <c:crossBetween val="between"/>
      </c:valAx>
    </c:plotArea>
    <c:legend>
      <c:legendPos val="r"/>
      <c:layout>
        <c:manualLayout>
          <c:xMode val="edge"/>
          <c:yMode val="edge"/>
          <c:x val="0.10356440972222222"/>
          <c:y val="5.9128431437699025E-2"/>
          <c:w val="0.57440997803009064"/>
          <c:h val="7.4382638519878932E-2"/>
        </c:manualLayout>
      </c:layout>
      <c:overlay val="0"/>
    </c:legend>
    <c:plotVisOnly val="0"/>
    <c:dispBlanksAs val="gap"/>
    <c:showDLblsOverMax val="0"/>
  </c:chart>
  <c:spPr>
    <a:ln>
      <a:noFill/>
    </a:ln>
  </c:spPr>
  <c:printSettings>
    <c:headerFooter/>
    <c:pageMargins b="0.75000000000000999" l="0.70000000000000062" r="0.70000000000000062" t="0.750000000000009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Charts!$AY$24</c:f>
              <c:strCache>
                <c:ptCount val="1"/>
                <c:pt idx="0">
                  <c:v>Q1</c:v>
                </c:pt>
              </c:strCache>
            </c:strRef>
          </c:tx>
          <c:spPr>
            <a:noFill/>
          </c:spPr>
          <c:invertIfNegative val="0"/>
          <c:cat>
            <c:numRef>
              <c:f>Charts!$AM$25:$AM$40</c:f>
              <c:numCache>
                <c:formatCode>mmm\ \-\ yy</c:formatCode>
                <c:ptCount val="16"/>
                <c:pt idx="0">
                  <c:v>40148</c:v>
                </c:pt>
                <c:pt idx="1">
                  <c:v>40238</c:v>
                </c:pt>
                <c:pt idx="2">
                  <c:v>40330</c:v>
                </c:pt>
                <c:pt idx="3">
                  <c:v>40422</c:v>
                </c:pt>
                <c:pt idx="4">
                  <c:v>40513</c:v>
                </c:pt>
                <c:pt idx="5">
                  <c:v>40603</c:v>
                </c:pt>
                <c:pt idx="6">
                  <c:v>40695</c:v>
                </c:pt>
                <c:pt idx="7">
                  <c:v>40787</c:v>
                </c:pt>
                <c:pt idx="8">
                  <c:v>40878</c:v>
                </c:pt>
                <c:pt idx="9">
                  <c:v>40969</c:v>
                </c:pt>
                <c:pt idx="10">
                  <c:v>41061</c:v>
                </c:pt>
                <c:pt idx="11">
                  <c:v>41153</c:v>
                </c:pt>
                <c:pt idx="12">
                  <c:v>41244</c:v>
                </c:pt>
                <c:pt idx="13">
                  <c:v>41334</c:v>
                </c:pt>
                <c:pt idx="14">
                  <c:v>41426</c:v>
                </c:pt>
                <c:pt idx="15">
                  <c:v>41518</c:v>
                </c:pt>
              </c:numCache>
            </c:numRef>
          </c:cat>
          <c:val>
            <c:numRef>
              <c:f>Charts!$AY$25:$AY$40</c:f>
              <c:numCache>
                <c:formatCode>0.00%</c:formatCode>
                <c:ptCount val="16"/>
                <c:pt idx="0">
                  <c:v>12.04974904</c:v>
                </c:pt>
                <c:pt idx="1">
                  <c:v>12.622082698</c:v>
                </c:pt>
                <c:pt idx="2">
                  <c:v>13.052120436999999</c:v>
                </c:pt>
                <c:pt idx="3">
                  <c:v>12.842540118000001</c:v>
                </c:pt>
                <c:pt idx="4">
                  <c:v>12.291244476999999</c:v>
                </c:pt>
                <c:pt idx="5">
                  <c:v>12.029035515</c:v>
                </c:pt>
                <c:pt idx="6">
                  <c:v>12.657614535</c:v>
                </c:pt>
                <c:pt idx="7">
                  <c:v>13.098464921</c:v>
                </c:pt>
                <c:pt idx="8">
                  <c:v>13.601103931999999</c:v>
                </c:pt>
                <c:pt idx="9">
                  <c:v>13.223111506</c:v>
                </c:pt>
                <c:pt idx="10">
                  <c:v>13.632595045</c:v>
                </c:pt>
                <c:pt idx="11">
                  <c:v>13.505684895</c:v>
                </c:pt>
                <c:pt idx="12">
                  <c:v>13.338578613999999</c:v>
                </c:pt>
                <c:pt idx="13">
                  <c:v>12.676553098999999</c:v>
                </c:pt>
                <c:pt idx="14">
                  <c:v>12.538017357999999</c:v>
                </c:pt>
                <c:pt idx="15">
                  <c:v>12.593663363999999</c:v>
                </c:pt>
              </c:numCache>
            </c:numRef>
          </c:val>
        </c:ser>
        <c:ser>
          <c:idx val="1"/>
          <c:order val="1"/>
          <c:tx>
            <c:strRef>
              <c:f>Charts!$AZ$24</c:f>
              <c:strCache>
                <c:ptCount val="1"/>
                <c:pt idx="0">
                  <c:v>Q1 Neg</c:v>
                </c:pt>
              </c:strCache>
            </c:strRef>
          </c:tx>
          <c:spPr>
            <a:solidFill>
              <a:schemeClr val="accent2">
                <a:lumMod val="75000"/>
              </a:schemeClr>
            </a:solidFill>
          </c:spPr>
          <c:invertIfNegative val="0"/>
          <c:errBars>
            <c:errBarType val="minus"/>
            <c:errValType val="cust"/>
            <c:noEndCap val="0"/>
            <c:plus>
              <c:numLit>
                <c:formatCode>General</c:formatCode>
                <c:ptCount val="1"/>
                <c:pt idx="0">
                  <c:v>1</c:v>
                </c:pt>
              </c:numLit>
            </c:plus>
            <c:minus>
              <c:numRef>
                <c:f>Charts!$BC$25:$BC$40</c:f>
                <c:numCache>
                  <c:formatCode>General</c:formatCode>
                  <c:ptCount val="16"/>
                  <c:pt idx="0">
                    <c:v>2.2944344258000005</c:v>
                  </c:pt>
                  <c:pt idx="1">
                    <c:v>2.5506604470000003</c:v>
                  </c:pt>
                  <c:pt idx="2">
                    <c:v>2.6622199809999998</c:v>
                  </c:pt>
                  <c:pt idx="3">
                    <c:v>2.7963129350000013</c:v>
                  </c:pt>
                  <c:pt idx="4">
                    <c:v>2.5827512934999994</c:v>
                  </c:pt>
                  <c:pt idx="5">
                    <c:v>3.3888601418000004</c:v>
                  </c:pt>
                  <c:pt idx="6">
                    <c:v>4.2544404027000002</c:v>
                  </c:pt>
                  <c:pt idx="7">
                    <c:v>5.5088368810999997</c:v>
                  </c:pt>
                  <c:pt idx="8">
                    <c:v>7.4090880821999994</c:v>
                  </c:pt>
                  <c:pt idx="9">
                    <c:v>6.9761111924000003</c:v>
                  </c:pt>
                  <c:pt idx="10">
                    <c:v>6.2911268655000008</c:v>
                  </c:pt>
                  <c:pt idx="11">
                    <c:v>6.3156393639999999</c:v>
                  </c:pt>
                  <c:pt idx="12">
                    <c:v>4.0344595996999999</c:v>
                  </c:pt>
                  <c:pt idx="13">
                    <c:v>3.9053966701</c:v>
                  </c:pt>
                  <c:pt idx="14">
                    <c:v>4.266752456199999</c:v>
                  </c:pt>
                  <c:pt idx="15">
                    <c:v>4.2570264139999985</c:v>
                  </c:pt>
                </c:numCache>
              </c:numRef>
            </c:minus>
            <c:spPr>
              <a:ln>
                <a:solidFill>
                  <a:schemeClr val="accent6">
                    <a:lumMod val="50000"/>
                  </a:schemeClr>
                </a:solidFill>
              </a:ln>
            </c:spPr>
          </c:errBars>
          <c:cat>
            <c:numRef>
              <c:f>Charts!$AM$25:$AM$40</c:f>
              <c:numCache>
                <c:formatCode>mmm\ \-\ yy</c:formatCode>
                <c:ptCount val="16"/>
                <c:pt idx="0">
                  <c:v>40148</c:v>
                </c:pt>
                <c:pt idx="1">
                  <c:v>40238</c:v>
                </c:pt>
                <c:pt idx="2">
                  <c:v>40330</c:v>
                </c:pt>
                <c:pt idx="3">
                  <c:v>40422</c:v>
                </c:pt>
                <c:pt idx="4">
                  <c:v>40513</c:v>
                </c:pt>
                <c:pt idx="5">
                  <c:v>40603</c:v>
                </c:pt>
                <c:pt idx="6">
                  <c:v>40695</c:v>
                </c:pt>
                <c:pt idx="7">
                  <c:v>40787</c:v>
                </c:pt>
                <c:pt idx="8">
                  <c:v>40878</c:v>
                </c:pt>
                <c:pt idx="9">
                  <c:v>40969</c:v>
                </c:pt>
                <c:pt idx="10">
                  <c:v>41061</c:v>
                </c:pt>
                <c:pt idx="11">
                  <c:v>41153</c:v>
                </c:pt>
                <c:pt idx="12">
                  <c:v>41244</c:v>
                </c:pt>
                <c:pt idx="13">
                  <c:v>41334</c:v>
                </c:pt>
                <c:pt idx="14">
                  <c:v>41426</c:v>
                </c:pt>
                <c:pt idx="15">
                  <c:v>41518</c:v>
                </c:pt>
              </c:numCache>
            </c:numRef>
          </c:cat>
          <c:val>
            <c:numRef>
              <c:f>Charts!$AZ$25:$AZ$40</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er>
        <c:ser>
          <c:idx val="2"/>
          <c:order val="2"/>
          <c:tx>
            <c:strRef>
              <c:f>Charts!$BA$24</c:f>
              <c:strCache>
                <c:ptCount val="1"/>
                <c:pt idx="0">
                  <c:v>Q2</c:v>
                </c:pt>
              </c:strCache>
            </c:strRef>
          </c:tx>
          <c:spPr>
            <a:solidFill>
              <a:schemeClr val="accent2">
                <a:lumMod val="75000"/>
              </a:schemeClr>
            </a:solidFill>
            <a:ln>
              <a:noFill/>
            </a:ln>
          </c:spPr>
          <c:invertIfNegative val="0"/>
          <c:cat>
            <c:numRef>
              <c:f>Charts!$AM$25:$AM$40</c:f>
              <c:numCache>
                <c:formatCode>mmm\ \-\ yy</c:formatCode>
                <c:ptCount val="16"/>
                <c:pt idx="0">
                  <c:v>40148</c:v>
                </c:pt>
                <c:pt idx="1">
                  <c:v>40238</c:v>
                </c:pt>
                <c:pt idx="2">
                  <c:v>40330</c:v>
                </c:pt>
                <c:pt idx="3">
                  <c:v>40422</c:v>
                </c:pt>
                <c:pt idx="4">
                  <c:v>40513</c:v>
                </c:pt>
                <c:pt idx="5">
                  <c:v>40603</c:v>
                </c:pt>
                <c:pt idx="6">
                  <c:v>40695</c:v>
                </c:pt>
                <c:pt idx="7">
                  <c:v>40787</c:v>
                </c:pt>
                <c:pt idx="8">
                  <c:v>40878</c:v>
                </c:pt>
                <c:pt idx="9">
                  <c:v>40969</c:v>
                </c:pt>
                <c:pt idx="10">
                  <c:v>41061</c:v>
                </c:pt>
                <c:pt idx="11">
                  <c:v>41153</c:v>
                </c:pt>
                <c:pt idx="12">
                  <c:v>41244</c:v>
                </c:pt>
                <c:pt idx="13">
                  <c:v>41334</c:v>
                </c:pt>
                <c:pt idx="14">
                  <c:v>41426</c:v>
                </c:pt>
                <c:pt idx="15">
                  <c:v>41518</c:v>
                </c:pt>
              </c:numCache>
            </c:numRef>
          </c:cat>
          <c:val>
            <c:numRef>
              <c:f>Charts!$BA$25:$BA$40</c:f>
              <c:numCache>
                <c:formatCode>0.00%</c:formatCode>
                <c:ptCount val="16"/>
                <c:pt idx="0">
                  <c:v>2.8954385580000004</c:v>
                </c:pt>
                <c:pt idx="1">
                  <c:v>2.7248937459999993</c:v>
                </c:pt>
                <c:pt idx="2">
                  <c:v>2.9942973680000016</c:v>
                </c:pt>
                <c:pt idx="3">
                  <c:v>3.2762473920000001</c:v>
                </c:pt>
                <c:pt idx="4">
                  <c:v>4.2700103240000011</c:v>
                </c:pt>
                <c:pt idx="5">
                  <c:v>4.0097542060000002</c:v>
                </c:pt>
                <c:pt idx="6">
                  <c:v>4.5709569829999985</c:v>
                </c:pt>
                <c:pt idx="7">
                  <c:v>4.0705461620000012</c:v>
                </c:pt>
                <c:pt idx="8">
                  <c:v>4.7547048830000005</c:v>
                </c:pt>
                <c:pt idx="9">
                  <c:v>4.8451306699999979</c:v>
                </c:pt>
                <c:pt idx="10">
                  <c:v>4.4367015070000004</c:v>
                </c:pt>
                <c:pt idx="11">
                  <c:v>4.1899567209999997</c:v>
                </c:pt>
                <c:pt idx="12">
                  <c:v>2.8755940260000017</c:v>
                </c:pt>
                <c:pt idx="13">
                  <c:v>4.0441095579999988</c:v>
                </c:pt>
                <c:pt idx="14">
                  <c:v>3.4872005300000009</c:v>
                </c:pt>
                <c:pt idx="15">
                  <c:v>3.0426662640000011</c:v>
                </c:pt>
              </c:numCache>
            </c:numRef>
          </c:val>
        </c:ser>
        <c:ser>
          <c:idx val="3"/>
          <c:order val="3"/>
          <c:tx>
            <c:strRef>
              <c:f>Charts!$BB$24</c:f>
              <c:strCache>
                <c:ptCount val="1"/>
                <c:pt idx="0">
                  <c:v>Q3</c:v>
                </c:pt>
              </c:strCache>
            </c:strRef>
          </c:tx>
          <c:spPr>
            <a:solidFill>
              <a:schemeClr val="tx2">
                <a:lumMod val="60000"/>
                <a:lumOff val="40000"/>
              </a:schemeClr>
            </a:solidFill>
          </c:spPr>
          <c:invertIfNegative val="0"/>
          <c:errBars>
            <c:errBarType val="plus"/>
            <c:errValType val="cust"/>
            <c:noEndCap val="0"/>
            <c:plus>
              <c:numRef>
                <c:f>Charts!$BD$25:$BD$40</c:f>
                <c:numCache>
                  <c:formatCode>General</c:formatCode>
                  <c:ptCount val="16"/>
                  <c:pt idx="0">
                    <c:v>17.275698379000001</c:v>
                  </c:pt>
                  <c:pt idx="1">
                    <c:v>15.784446960000004</c:v>
                  </c:pt>
                  <c:pt idx="2">
                    <c:v>14.420675093000003</c:v>
                  </c:pt>
                  <c:pt idx="3">
                    <c:v>15.513991129000001</c:v>
                  </c:pt>
                  <c:pt idx="4">
                    <c:v>14.878934521000001</c:v>
                  </c:pt>
                  <c:pt idx="5">
                    <c:v>12.234472164000003</c:v>
                  </c:pt>
                  <c:pt idx="6">
                    <c:v>13.046748783999998</c:v>
                  </c:pt>
                  <c:pt idx="7">
                    <c:v>16.237338448999999</c:v>
                  </c:pt>
                  <c:pt idx="8">
                    <c:v>77.908965364000011</c:v>
                  </c:pt>
                  <c:pt idx="9">
                    <c:v>54.655719302999998</c:v>
                  </c:pt>
                  <c:pt idx="10">
                    <c:v>30.589405739</c:v>
                  </c:pt>
                  <c:pt idx="11">
                    <c:v>19.856020591</c:v>
                  </c:pt>
                  <c:pt idx="12">
                    <c:v>13.332204645999997</c:v>
                  </c:pt>
                  <c:pt idx="13">
                    <c:v>11.107475587999996</c:v>
                  </c:pt>
                  <c:pt idx="14">
                    <c:v>6.459722867</c:v>
                  </c:pt>
                  <c:pt idx="15">
                    <c:v>6.1985398280000013</c:v>
                  </c:pt>
                </c:numCache>
              </c:numRef>
            </c:plus>
            <c:minus>
              <c:numLit>
                <c:formatCode>General</c:formatCode>
                <c:ptCount val="1"/>
                <c:pt idx="0">
                  <c:v>1</c:v>
                </c:pt>
              </c:numLit>
            </c:minus>
            <c:spPr>
              <a:ln w="12700" cap="flat">
                <a:solidFill>
                  <a:srgbClr val="002060"/>
                </a:solidFill>
              </a:ln>
            </c:spPr>
          </c:errBars>
          <c:cat>
            <c:numRef>
              <c:f>Charts!$AM$25:$AM$40</c:f>
              <c:numCache>
                <c:formatCode>mmm\ \-\ yy</c:formatCode>
                <c:ptCount val="16"/>
                <c:pt idx="0">
                  <c:v>40148</c:v>
                </c:pt>
                <c:pt idx="1">
                  <c:v>40238</c:v>
                </c:pt>
                <c:pt idx="2">
                  <c:v>40330</c:v>
                </c:pt>
                <c:pt idx="3">
                  <c:v>40422</c:v>
                </c:pt>
                <c:pt idx="4">
                  <c:v>40513</c:v>
                </c:pt>
                <c:pt idx="5">
                  <c:v>40603</c:v>
                </c:pt>
                <c:pt idx="6">
                  <c:v>40695</c:v>
                </c:pt>
                <c:pt idx="7">
                  <c:v>40787</c:v>
                </c:pt>
                <c:pt idx="8">
                  <c:v>40878</c:v>
                </c:pt>
                <c:pt idx="9">
                  <c:v>40969</c:v>
                </c:pt>
                <c:pt idx="10">
                  <c:v>41061</c:v>
                </c:pt>
                <c:pt idx="11">
                  <c:v>41153</c:v>
                </c:pt>
                <c:pt idx="12">
                  <c:v>41244</c:v>
                </c:pt>
                <c:pt idx="13">
                  <c:v>41334</c:v>
                </c:pt>
                <c:pt idx="14">
                  <c:v>41426</c:v>
                </c:pt>
                <c:pt idx="15">
                  <c:v>41518</c:v>
                </c:pt>
              </c:numCache>
            </c:numRef>
          </c:cat>
          <c:val>
            <c:numRef>
              <c:f>Charts!$BB$25:$BB$40</c:f>
              <c:numCache>
                <c:formatCode>0.00%</c:formatCode>
                <c:ptCount val="16"/>
                <c:pt idx="0">
                  <c:v>7.6355379809999988</c:v>
                </c:pt>
                <c:pt idx="1">
                  <c:v>7.629949732</c:v>
                </c:pt>
                <c:pt idx="2">
                  <c:v>8.3591247379999984</c:v>
                </c:pt>
                <c:pt idx="3">
                  <c:v>6.6815303079999993</c:v>
                </c:pt>
                <c:pt idx="4">
                  <c:v>6.3643230099999997</c:v>
                </c:pt>
                <c:pt idx="5">
                  <c:v>6.4360163469999989</c:v>
                </c:pt>
                <c:pt idx="6">
                  <c:v>4.5170688769999998</c:v>
                </c:pt>
                <c:pt idx="7">
                  <c:v>7.9796868339999989</c:v>
                </c:pt>
                <c:pt idx="8">
                  <c:v>9.1525113010000005</c:v>
                </c:pt>
                <c:pt idx="9">
                  <c:v>6.9322031670000008</c:v>
                </c:pt>
                <c:pt idx="10">
                  <c:v>6.0600402719999984</c:v>
                </c:pt>
                <c:pt idx="11">
                  <c:v>6.4238279670000011</c:v>
                </c:pt>
                <c:pt idx="12">
                  <c:v>6.4382711939999986</c:v>
                </c:pt>
                <c:pt idx="13">
                  <c:v>5.4084970670000025</c:v>
                </c:pt>
                <c:pt idx="14">
                  <c:v>6.2862460670000004</c:v>
                </c:pt>
                <c:pt idx="15">
                  <c:v>5.7973467169999982</c:v>
                </c:pt>
              </c:numCache>
            </c:numRef>
          </c:val>
        </c:ser>
        <c:dLbls>
          <c:showLegendKey val="0"/>
          <c:showVal val="0"/>
          <c:showCatName val="0"/>
          <c:showSerName val="0"/>
          <c:showPercent val="0"/>
          <c:showBubbleSize val="0"/>
        </c:dLbls>
        <c:gapWidth val="55"/>
        <c:overlap val="100"/>
        <c:axId val="190981632"/>
        <c:axId val="190983168"/>
      </c:barChart>
      <c:dateAx>
        <c:axId val="190981632"/>
        <c:scaling>
          <c:orientation val="minMax"/>
        </c:scaling>
        <c:delete val="0"/>
        <c:axPos val="b"/>
        <c:numFmt formatCode="mmm\ \-\ yy" sourceLinked="1"/>
        <c:majorTickMark val="none"/>
        <c:minorTickMark val="none"/>
        <c:tickLblPos val="low"/>
        <c:txPr>
          <a:bodyPr rot="-2400000"/>
          <a:lstStyle/>
          <a:p>
            <a:pPr>
              <a:defRPr/>
            </a:pPr>
            <a:endParaRPr lang="en-US"/>
          </a:p>
        </c:txPr>
        <c:crossAx val="190983168"/>
        <c:crosses val="autoZero"/>
        <c:auto val="1"/>
        <c:lblOffset val="100"/>
        <c:baseTimeUnit val="months"/>
        <c:majorUnit val="3"/>
        <c:majorTimeUnit val="months"/>
      </c:dateAx>
      <c:valAx>
        <c:axId val="190983168"/>
        <c:scaling>
          <c:orientation val="minMax"/>
        </c:scaling>
        <c:delete val="0"/>
        <c:axPos val="l"/>
        <c:majorGridlines>
          <c:spPr>
            <a:ln>
              <a:prstDash val="sysDot"/>
            </a:ln>
          </c:spPr>
        </c:majorGridlines>
        <c:numFmt formatCode="0%" sourceLinked="0"/>
        <c:majorTickMark val="out"/>
        <c:minorTickMark val="none"/>
        <c:tickLblPos val="nextTo"/>
        <c:crossAx val="190981632"/>
        <c:crosses val="autoZero"/>
        <c:crossBetween val="between"/>
      </c:valAx>
    </c:plotArea>
    <c:plotVisOnly val="0"/>
    <c:dispBlanksAs val="gap"/>
    <c:showDLblsOverMax val="0"/>
  </c:chart>
  <c:spPr>
    <a:ln>
      <a:noFill/>
    </a:ln>
  </c:spPr>
  <c:printSettings>
    <c:headerFooter/>
    <c:pageMargins b="0.750000000000005" l="0.70000000000000062" r="0.70000000000000062" t="0.75000000000000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71450</xdr:rowOff>
    </xdr:from>
    <xdr:to>
      <xdr:col>3</xdr:col>
      <xdr:colOff>1385888</xdr:colOff>
      <xdr:row>1</xdr:row>
      <xdr:rowOff>561987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4325" y="71450"/>
          <a:ext cx="3081338" cy="11382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92528</xdr:colOff>
      <xdr:row>5</xdr:row>
      <xdr:rowOff>120650</xdr:rowOff>
    </xdr:from>
    <xdr:to>
      <xdr:col>15</xdr:col>
      <xdr:colOff>790671</xdr:colOff>
      <xdr:row>5</xdr:row>
      <xdr:rowOff>4800650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55335</xdr:colOff>
      <xdr:row>9</xdr:row>
      <xdr:rowOff>75293</xdr:rowOff>
    </xdr:from>
    <xdr:to>
      <xdr:col>7</xdr:col>
      <xdr:colOff>753478</xdr:colOff>
      <xdr:row>9</xdr:row>
      <xdr:rowOff>4755293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57149</xdr:colOff>
      <xdr:row>9</xdr:row>
      <xdr:rowOff>136979</xdr:rowOff>
    </xdr:from>
    <xdr:to>
      <xdr:col>15</xdr:col>
      <xdr:colOff>755292</xdr:colOff>
      <xdr:row>10</xdr:row>
      <xdr:rowOff>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34471</xdr:colOff>
      <xdr:row>5</xdr:row>
      <xdr:rowOff>99785</xdr:rowOff>
    </xdr:from>
    <xdr:to>
      <xdr:col>7</xdr:col>
      <xdr:colOff>732614</xdr:colOff>
      <xdr:row>5</xdr:row>
      <xdr:rowOff>4779785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chionsini\AppData\Local\Microsoft\Windows\Temporary%20Internet%20Files\Content.Outlook\OP8H3M9I\EBA%20Risk%20Dashboard%20(exter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Summary"/>
      <sheetName val="Overview"/>
      <sheetName val="Heatmap"/>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Methodological note"/>
      <sheetName val="The KRI database"/>
      <sheetName val="Last page"/>
      <sheetName val="List"/>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Y61"/>
  <sheetViews>
    <sheetView showGridLines="0" zoomScaleNormal="100" workbookViewId="0">
      <selection activeCell="C5" sqref="C5:D5"/>
    </sheetView>
  </sheetViews>
  <sheetFormatPr defaultColWidth="0" defaultRowHeight="14.25" customHeight="1" zeroHeight="1" x14ac:dyDescent="0.25"/>
  <cols>
    <col min="1" max="1" width="4.7109375" style="114" customWidth="1"/>
    <col min="2" max="2" width="4.7109375" style="115" customWidth="1"/>
    <col min="3" max="3" width="20.7109375" style="115" customWidth="1"/>
    <col min="4" max="4" width="70.7109375" style="115" customWidth="1"/>
    <col min="5" max="5" width="8.7109375" style="115" customWidth="1"/>
    <col min="6" max="6" width="8.7109375" style="114" hidden="1" customWidth="1"/>
    <col min="7" max="7" width="23.42578125" style="114" hidden="1" customWidth="1"/>
    <col min="8" max="21" width="9.28515625" style="114" hidden="1" customWidth="1"/>
    <col min="22" max="23" width="17.5703125" style="114" hidden="1" customWidth="1"/>
    <col min="24" max="25" width="9.28515625" style="114" hidden="1" customWidth="1"/>
    <col min="26" max="16384" width="9.140625" style="114" hidden="1"/>
  </cols>
  <sheetData>
    <row r="1" spans="1:6" ht="51" customHeight="1" x14ac:dyDescent="0.4">
      <c r="D1" s="132" t="s">
        <v>198</v>
      </c>
      <c r="E1" s="116"/>
    </row>
    <row r="2" spans="1:6" ht="51" customHeight="1" x14ac:dyDescent="0.4">
      <c r="A2" s="117"/>
      <c r="C2" s="114"/>
      <c r="D2" s="133"/>
      <c r="E2" s="116"/>
      <c r="F2" s="117"/>
    </row>
    <row r="3" spans="1:6" ht="20.100000000000001" customHeight="1" x14ac:dyDescent="0.4">
      <c r="A3" s="117"/>
      <c r="C3" s="134"/>
      <c r="D3" s="135"/>
      <c r="E3" s="116"/>
      <c r="F3" s="117"/>
    </row>
    <row r="4" spans="1:6" s="118" customFormat="1" ht="30" customHeight="1" x14ac:dyDescent="0.4">
      <c r="B4" s="119" t="s">
        <v>190</v>
      </c>
      <c r="D4" s="120"/>
      <c r="E4" s="121"/>
    </row>
    <row r="5" spans="1:6" ht="75" customHeight="1" x14ac:dyDescent="0.25">
      <c r="A5" s="122"/>
      <c r="C5" s="136" t="s">
        <v>43</v>
      </c>
      <c r="D5" s="136"/>
      <c r="E5" s="123"/>
      <c r="F5" s="122"/>
    </row>
    <row r="6" spans="1:6" ht="20.100000000000001" customHeight="1" x14ac:dyDescent="0.25">
      <c r="A6" s="122"/>
      <c r="C6" s="123"/>
      <c r="D6" s="123"/>
      <c r="E6" s="123"/>
      <c r="F6" s="122"/>
    </row>
    <row r="7" spans="1:6" s="118" customFormat="1" ht="30" customHeight="1" x14ac:dyDescent="0.4">
      <c r="B7" s="119" t="s">
        <v>191</v>
      </c>
      <c r="D7" s="124"/>
      <c r="E7" s="124"/>
    </row>
    <row r="8" spans="1:6" ht="65.25" customHeight="1" x14ac:dyDescent="0.25">
      <c r="A8" s="122"/>
      <c r="B8" s="125"/>
      <c r="C8" s="126">
        <f>+VLOOKUP($C$5,Data!$R$2:$T$19,3,FALSE)</f>
        <v>17</v>
      </c>
      <c r="D8" s="114"/>
      <c r="E8" s="125"/>
      <c r="F8" s="122"/>
    </row>
    <row r="9" spans="1:6" ht="20.100000000000001" customHeight="1" x14ac:dyDescent="0.25">
      <c r="A9" s="122"/>
      <c r="C9" s="123"/>
      <c r="D9" s="123"/>
      <c r="E9" s="123"/>
      <c r="F9" s="122"/>
    </row>
    <row r="10" spans="1:6" s="118" customFormat="1" ht="30" customHeight="1" x14ac:dyDescent="0.4">
      <c r="B10" s="119" t="s">
        <v>192</v>
      </c>
      <c r="D10" s="124"/>
      <c r="E10" s="124"/>
    </row>
    <row r="11" spans="1:6" ht="65.25" customHeight="1" x14ac:dyDescent="0.25">
      <c r="A11" s="122"/>
      <c r="B11" s="125"/>
      <c r="C11" s="126">
        <f>+VLOOKUP($C$5,Data!$R$2:$T$19,2,FALSE)</f>
        <v>45</v>
      </c>
      <c r="D11" s="114"/>
      <c r="E11" s="125"/>
      <c r="F11" s="122"/>
    </row>
    <row r="12" spans="1:6" ht="20.100000000000001" customHeight="1" x14ac:dyDescent="0.25">
      <c r="A12" s="122"/>
      <c r="C12" s="123"/>
      <c r="D12" s="123"/>
      <c r="E12" s="123"/>
      <c r="F12" s="122"/>
    </row>
    <row r="13" spans="1:6" ht="14.25" hidden="1" customHeight="1" x14ac:dyDescent="0.25">
      <c r="B13" s="114"/>
      <c r="C13" s="114"/>
      <c r="D13" s="114"/>
      <c r="E13" s="114"/>
    </row>
    <row r="14" spans="1:6" ht="14.25" hidden="1" customHeight="1" x14ac:dyDescent="0.25">
      <c r="B14" s="114"/>
      <c r="C14" s="114"/>
      <c r="D14" s="114"/>
      <c r="E14" s="114"/>
    </row>
    <row r="15" spans="1:6" ht="14.25" hidden="1" customHeight="1" x14ac:dyDescent="0.25">
      <c r="B15" s="114"/>
      <c r="C15" s="114"/>
      <c r="D15" s="114"/>
      <c r="E15" s="114"/>
    </row>
    <row r="16" spans="1:6" ht="14.25" hidden="1" customHeight="1" x14ac:dyDescent="0.25">
      <c r="B16" s="114"/>
      <c r="C16" s="114"/>
      <c r="D16" s="114"/>
      <c r="E16" s="114"/>
    </row>
    <row r="17" spans="2:5" ht="14.25" hidden="1" customHeight="1" x14ac:dyDescent="0.25">
      <c r="B17" s="114"/>
      <c r="C17" s="114"/>
      <c r="D17" s="114"/>
      <c r="E17" s="114"/>
    </row>
    <row r="18" spans="2:5" ht="14.25" hidden="1" customHeight="1" x14ac:dyDescent="0.25">
      <c r="B18" s="114"/>
      <c r="C18" s="114"/>
      <c r="D18" s="114"/>
      <c r="E18" s="114"/>
    </row>
    <row r="19" spans="2:5" ht="14.25" hidden="1" customHeight="1" x14ac:dyDescent="0.25">
      <c r="B19" s="114"/>
      <c r="C19" s="114"/>
      <c r="D19" s="114"/>
      <c r="E19" s="114"/>
    </row>
    <row r="20" spans="2:5" ht="14.25" hidden="1" customHeight="1" x14ac:dyDescent="0.25">
      <c r="B20" s="114"/>
      <c r="C20" s="114"/>
      <c r="D20" s="114"/>
      <c r="E20" s="114"/>
    </row>
    <row r="21" spans="2:5" ht="14.25" hidden="1" customHeight="1" x14ac:dyDescent="0.25">
      <c r="B21" s="114"/>
      <c r="C21" s="114"/>
      <c r="D21" s="114"/>
      <c r="E21" s="114"/>
    </row>
    <row r="22" spans="2:5" ht="14.25" hidden="1" customHeight="1" x14ac:dyDescent="0.25">
      <c r="B22" s="114"/>
      <c r="C22" s="114"/>
      <c r="D22" s="114"/>
      <c r="E22" s="114"/>
    </row>
    <row r="23" spans="2:5" ht="14.25" hidden="1" customHeight="1" x14ac:dyDescent="0.25">
      <c r="B23" s="114"/>
      <c r="C23" s="114"/>
      <c r="D23" s="114"/>
      <c r="E23" s="114"/>
    </row>
    <row r="24" spans="2:5" ht="14.25" hidden="1" customHeight="1" x14ac:dyDescent="0.25">
      <c r="B24" s="114"/>
      <c r="C24" s="114"/>
      <c r="D24" s="114"/>
      <c r="E24" s="114"/>
    </row>
    <row r="25" spans="2:5" ht="14.25" hidden="1" customHeight="1" x14ac:dyDescent="0.25">
      <c r="B25" s="114"/>
      <c r="C25" s="114"/>
      <c r="D25" s="114"/>
      <c r="E25" s="114"/>
    </row>
    <row r="26" spans="2:5" ht="14.25" hidden="1" customHeight="1" x14ac:dyDescent="0.25">
      <c r="B26" s="114"/>
      <c r="C26" s="114"/>
      <c r="D26" s="114"/>
      <c r="E26" s="114"/>
    </row>
    <row r="27" spans="2:5" ht="14.25" hidden="1" customHeight="1" x14ac:dyDescent="0.25">
      <c r="B27" s="114"/>
      <c r="C27" s="114"/>
      <c r="D27" s="114"/>
      <c r="E27" s="114"/>
    </row>
    <row r="28" spans="2:5" ht="14.25" hidden="1" customHeight="1" x14ac:dyDescent="0.25">
      <c r="B28" s="114"/>
      <c r="C28" s="114"/>
      <c r="D28" s="114"/>
      <c r="E28" s="114"/>
    </row>
    <row r="29" spans="2:5" ht="14.25" hidden="1" customHeight="1" x14ac:dyDescent="0.25">
      <c r="B29" s="114"/>
      <c r="C29" s="114"/>
      <c r="D29" s="114"/>
      <c r="E29" s="114"/>
    </row>
    <row r="30" spans="2:5" ht="14.25" hidden="1" customHeight="1" x14ac:dyDescent="0.25">
      <c r="B30" s="114"/>
      <c r="C30" s="114"/>
      <c r="D30" s="114"/>
      <c r="E30" s="114"/>
    </row>
    <row r="31" spans="2:5" ht="14.25" hidden="1" customHeight="1" x14ac:dyDescent="0.25">
      <c r="B31" s="114"/>
      <c r="C31" s="114"/>
      <c r="D31" s="114"/>
      <c r="E31" s="114"/>
    </row>
    <row r="32" spans="2:5" ht="14.25" hidden="1" customHeight="1" x14ac:dyDescent="0.25">
      <c r="B32" s="114"/>
      <c r="C32" s="114"/>
      <c r="D32" s="114"/>
      <c r="E32" s="114"/>
    </row>
    <row r="33" spans="2:5" ht="14.25" hidden="1" customHeight="1" x14ac:dyDescent="0.25">
      <c r="B33" s="114"/>
      <c r="C33" s="114"/>
      <c r="D33" s="114"/>
      <c r="E33" s="114"/>
    </row>
    <row r="34" spans="2:5" ht="14.25" hidden="1" customHeight="1" x14ac:dyDescent="0.25">
      <c r="B34" s="114"/>
      <c r="C34" s="114"/>
      <c r="D34" s="114"/>
      <c r="E34" s="114"/>
    </row>
    <row r="35" spans="2:5" ht="14.25" hidden="1" customHeight="1" x14ac:dyDescent="0.25">
      <c r="B35" s="114"/>
      <c r="C35" s="114"/>
      <c r="D35" s="114"/>
      <c r="E35" s="114"/>
    </row>
    <row r="36" spans="2:5" ht="14.25" hidden="1" customHeight="1" x14ac:dyDescent="0.25">
      <c r="B36" s="114"/>
      <c r="C36" s="114"/>
      <c r="D36" s="114"/>
      <c r="E36" s="114"/>
    </row>
    <row r="37" spans="2:5" ht="14.25" hidden="1" customHeight="1" x14ac:dyDescent="0.25">
      <c r="B37" s="114"/>
      <c r="C37" s="114"/>
      <c r="D37" s="114"/>
      <c r="E37" s="114"/>
    </row>
    <row r="38" spans="2:5" ht="14.25" hidden="1" customHeight="1" x14ac:dyDescent="0.25">
      <c r="B38" s="114"/>
      <c r="C38" s="114"/>
      <c r="D38" s="114"/>
      <c r="E38" s="114"/>
    </row>
    <row r="39" spans="2:5" ht="14.25" hidden="1" customHeight="1" x14ac:dyDescent="0.25">
      <c r="B39" s="114"/>
      <c r="C39" s="114"/>
      <c r="D39" s="114"/>
      <c r="E39" s="114"/>
    </row>
    <row r="40" spans="2:5" ht="14.25" hidden="1" customHeight="1" x14ac:dyDescent="0.25">
      <c r="B40" s="114"/>
      <c r="C40" s="114"/>
      <c r="D40" s="114"/>
      <c r="E40" s="114"/>
    </row>
    <row r="41" spans="2:5" ht="14.25" hidden="1" customHeight="1" x14ac:dyDescent="0.25">
      <c r="B41" s="114"/>
      <c r="C41" s="114"/>
      <c r="D41" s="114"/>
      <c r="E41" s="114"/>
    </row>
    <row r="42" spans="2:5" ht="14.25" hidden="1" customHeight="1" x14ac:dyDescent="0.25">
      <c r="B42" s="114"/>
      <c r="C42" s="114"/>
      <c r="D42" s="114"/>
      <c r="E42" s="114"/>
    </row>
    <row r="43" spans="2:5" ht="14.25" hidden="1" customHeight="1" x14ac:dyDescent="0.25">
      <c r="B43" s="114"/>
      <c r="C43" s="114"/>
      <c r="D43" s="114"/>
      <c r="E43" s="114"/>
    </row>
    <row r="44" spans="2:5" ht="14.25" hidden="1" customHeight="1" x14ac:dyDescent="0.25">
      <c r="B44" s="114"/>
      <c r="C44" s="114"/>
      <c r="D44" s="114"/>
      <c r="E44" s="114"/>
    </row>
    <row r="45" spans="2:5" ht="14.25" hidden="1" customHeight="1" x14ac:dyDescent="0.25">
      <c r="B45" s="114"/>
      <c r="C45" s="114"/>
      <c r="D45" s="114"/>
      <c r="E45" s="114"/>
    </row>
    <row r="46" spans="2:5" ht="14.25" hidden="1" customHeight="1" x14ac:dyDescent="0.25">
      <c r="B46" s="114"/>
      <c r="C46" s="114"/>
      <c r="D46" s="114"/>
      <c r="E46" s="114"/>
    </row>
    <row r="47" spans="2:5" ht="14.25" hidden="1" customHeight="1" x14ac:dyDescent="0.25">
      <c r="B47" s="114"/>
      <c r="C47" s="114"/>
      <c r="D47" s="114"/>
      <c r="E47" s="114"/>
    </row>
    <row r="48" spans="2:5" ht="14.25" hidden="1" customHeight="1" x14ac:dyDescent="0.25">
      <c r="B48" s="114"/>
      <c r="C48" s="114"/>
      <c r="D48" s="114"/>
      <c r="E48" s="114"/>
    </row>
    <row r="49" spans="2:5" ht="14.25" hidden="1" customHeight="1" x14ac:dyDescent="0.25">
      <c r="B49" s="114"/>
      <c r="C49" s="114"/>
      <c r="D49" s="114"/>
      <c r="E49" s="114"/>
    </row>
    <row r="50" spans="2:5" ht="14.25" hidden="1" customHeight="1" x14ac:dyDescent="0.25">
      <c r="B50" s="114"/>
      <c r="C50" s="114"/>
      <c r="D50" s="114"/>
      <c r="E50" s="114"/>
    </row>
    <row r="51" spans="2:5" ht="14.25" hidden="1" customHeight="1" x14ac:dyDescent="0.25">
      <c r="B51" s="114"/>
      <c r="C51" s="114"/>
      <c r="D51" s="114"/>
      <c r="E51" s="114"/>
    </row>
    <row r="52" spans="2:5" ht="14.25" hidden="1" customHeight="1" x14ac:dyDescent="0.25">
      <c r="B52" s="114"/>
      <c r="C52" s="114"/>
      <c r="D52" s="114"/>
      <c r="E52" s="114"/>
    </row>
    <row r="53" spans="2:5" ht="14.25" hidden="1" customHeight="1" x14ac:dyDescent="0.25">
      <c r="B53" s="114"/>
      <c r="C53" s="114"/>
      <c r="D53" s="114"/>
      <c r="E53" s="114"/>
    </row>
    <row r="54" spans="2:5" ht="14.25" hidden="1" customHeight="1" x14ac:dyDescent="0.25">
      <c r="B54" s="114"/>
      <c r="C54" s="114"/>
      <c r="D54" s="114"/>
      <c r="E54" s="114"/>
    </row>
    <row r="55" spans="2:5" ht="14.25" hidden="1" customHeight="1" x14ac:dyDescent="0.25">
      <c r="B55" s="114"/>
      <c r="C55" s="114"/>
      <c r="D55" s="114"/>
      <c r="E55" s="114"/>
    </row>
    <row r="56" spans="2:5" ht="14.25" hidden="1" customHeight="1" x14ac:dyDescent="0.25">
      <c r="B56" s="114"/>
      <c r="C56" s="114"/>
      <c r="D56" s="114"/>
      <c r="E56" s="114"/>
    </row>
    <row r="57" spans="2:5" ht="14.25" hidden="1" customHeight="1" x14ac:dyDescent="0.25">
      <c r="B57" s="114"/>
      <c r="C57" s="114"/>
      <c r="D57" s="114"/>
      <c r="E57" s="114"/>
    </row>
    <row r="58" spans="2:5" ht="14.25" hidden="1" customHeight="1" x14ac:dyDescent="0.25">
      <c r="B58" s="114"/>
      <c r="C58" s="114"/>
      <c r="D58" s="114"/>
      <c r="E58" s="114"/>
    </row>
    <row r="59" spans="2:5" ht="14.25" hidden="1" customHeight="1" x14ac:dyDescent="0.25">
      <c r="B59" s="114"/>
      <c r="C59" s="114"/>
      <c r="D59" s="114"/>
      <c r="E59" s="114"/>
    </row>
    <row r="60" spans="2:5" ht="14.25" hidden="1" customHeight="1" x14ac:dyDescent="0.25">
      <c r="B60" s="114"/>
      <c r="C60" s="114"/>
      <c r="D60" s="114"/>
      <c r="E60" s="114"/>
    </row>
    <row r="61" spans="2:5" ht="14.25" hidden="1" customHeight="1" x14ac:dyDescent="0.25">
      <c r="B61" s="114"/>
      <c r="C61" s="114"/>
      <c r="D61" s="114"/>
      <c r="E61" s="114"/>
    </row>
  </sheetData>
  <sheetProtection password="E834" sheet="1" objects="1" scenarios="1" selectLockedCells="1"/>
  <mergeCells count="3">
    <mergeCell ref="D1:D2"/>
    <mergeCell ref="C3:D3"/>
    <mergeCell ref="C5:D5"/>
  </mergeCells>
  <printOptions horizontalCentered="1"/>
  <pageMargins left="0.23622047244094491" right="0.23622047244094491" top="1.1811023622047245" bottom="0" header="0.31496062992125984" footer="0.19685039370078741"/>
  <pageSetup paperSize="9" orientation="landscape" r:id="rId1"/>
  <headerFooter>
    <oddHeader>&amp;R&amp;"-,Bold"&amp;12&amp;P</oddHeader>
  </headerFooter>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[1]Data!#REF!</xm:f>
          </x14:formula1>
          <xm:sqref>D4</xm:sqref>
        </x14:dataValidation>
        <x14:dataValidation type="list" allowBlank="1" showInputMessage="1" showErrorMessage="1">
          <x14:formula1>
            <xm:f>Data!$R$2:$R$19</xm:f>
          </x14:formula1>
          <xm:sqref>C5:D5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BM91"/>
  <sheetViews>
    <sheetView showGridLines="0" tabSelected="1" view="pageBreakPreview" zoomScale="70" zoomScaleNormal="75" zoomScaleSheetLayoutView="70" workbookViewId="0">
      <selection activeCell="I5" sqref="I5"/>
    </sheetView>
  </sheetViews>
  <sheetFormatPr defaultColWidth="9.140625" defaultRowHeight="15" customHeight="1" x14ac:dyDescent="0.25"/>
  <cols>
    <col min="1" max="1" width="5.7109375" style="5" customWidth="1"/>
    <col min="2" max="16" width="12.7109375" style="5" customWidth="1"/>
    <col min="17" max="18" width="4.140625" style="5" customWidth="1"/>
    <col min="19" max="36" width="4.140625" style="37" customWidth="1"/>
    <col min="37" max="38" width="9.140625" style="37" customWidth="1"/>
    <col min="39" max="40" width="14.7109375" style="37" customWidth="1"/>
    <col min="41" max="41" width="50.7109375" style="37" customWidth="1"/>
    <col min="42" max="42" width="24.85546875" style="37" customWidth="1"/>
    <col min="43" max="56" width="12.7109375" style="37" customWidth="1"/>
    <col min="57" max="58" width="26.7109375" style="37" customWidth="1"/>
    <col min="59" max="61" width="12.7109375" style="37" customWidth="1"/>
    <col min="62" max="16384" width="9.140625" style="37"/>
  </cols>
  <sheetData>
    <row r="1" spans="1:65" ht="36.75" customHeight="1" x14ac:dyDescent="0.25"/>
    <row r="2" spans="1:65" s="39" customFormat="1" ht="60" customHeight="1" x14ac:dyDescent="0.55000000000000004">
      <c r="A2" s="38"/>
      <c r="B2" s="153" t="str">
        <f>+AR21</f>
        <v>Balance Sheet Structure</v>
      </c>
      <c r="C2" s="154"/>
      <c r="D2" s="154"/>
      <c r="E2" s="154"/>
      <c r="F2" s="154"/>
      <c r="G2" s="154"/>
      <c r="H2" s="154"/>
      <c r="I2" s="154"/>
      <c r="J2" s="154"/>
      <c r="K2" s="154"/>
      <c r="L2" s="154"/>
      <c r="M2" s="154"/>
      <c r="N2" s="154"/>
      <c r="O2" s="155"/>
      <c r="P2" s="156"/>
      <c r="Q2" s="38"/>
      <c r="R2" s="38"/>
    </row>
    <row r="3" spans="1:65" s="40" customFormat="1" ht="60" customHeight="1" x14ac:dyDescent="0.4">
      <c r="B3" s="157" t="str">
        <f>+"KRI   -   "&amp;Start!C11&amp;":   "&amp;AO21</f>
        <v>KRI   -   45:   Debt-to-equity ratio</v>
      </c>
      <c r="C3" s="158"/>
      <c r="D3" s="158"/>
      <c r="E3" s="158"/>
      <c r="F3" s="158"/>
      <c r="G3" s="158"/>
      <c r="H3" s="158"/>
      <c r="I3" s="158"/>
      <c r="J3" s="158"/>
      <c r="K3" s="158"/>
      <c r="L3" s="158"/>
      <c r="M3" s="158"/>
      <c r="N3" s="158"/>
      <c r="O3" s="158"/>
      <c r="P3" s="159"/>
    </row>
    <row r="4" spans="1:65" ht="45" customHeight="1" x14ac:dyDescent="0.25">
      <c r="B4" s="160" t="s">
        <v>193</v>
      </c>
      <c r="C4" s="160"/>
      <c r="D4" s="160"/>
      <c r="E4" s="160"/>
      <c r="F4" s="160"/>
      <c r="G4" s="160"/>
      <c r="H4" s="160"/>
      <c r="I4" s="160"/>
      <c r="J4" s="160"/>
      <c r="K4" s="160"/>
      <c r="L4" s="160"/>
      <c r="M4" s="160"/>
      <c r="N4" s="160"/>
      <c r="O4" s="160"/>
      <c r="P4" s="160"/>
    </row>
    <row r="5" spans="1:65" s="42" customFormat="1" ht="39.950000000000003" customHeight="1" x14ac:dyDescent="0.3">
      <c r="A5" s="3"/>
      <c r="B5" s="147" t="s">
        <v>164</v>
      </c>
      <c r="C5" s="148"/>
      <c r="D5" s="148"/>
      <c r="E5" s="148"/>
      <c r="F5" s="148"/>
      <c r="G5" s="148"/>
      <c r="H5" s="149"/>
      <c r="I5" s="41"/>
      <c r="J5" s="147" t="s">
        <v>165</v>
      </c>
      <c r="K5" s="148"/>
      <c r="L5" s="148"/>
      <c r="M5" s="148"/>
      <c r="N5" s="148"/>
      <c r="O5" s="148"/>
      <c r="P5" s="149"/>
      <c r="Q5" s="3"/>
      <c r="R5" s="3"/>
    </row>
    <row r="6" spans="1:65" ht="380.1" customHeight="1" x14ac:dyDescent="0.25">
      <c r="B6" s="150"/>
      <c r="C6" s="151"/>
      <c r="D6" s="151"/>
      <c r="E6" s="151"/>
      <c r="F6" s="151"/>
      <c r="G6" s="151"/>
      <c r="H6" s="152"/>
      <c r="I6" s="43"/>
      <c r="J6" s="150"/>
      <c r="K6" s="151"/>
      <c r="L6" s="151"/>
      <c r="M6" s="151"/>
      <c r="N6" s="151"/>
      <c r="O6" s="151"/>
      <c r="P6" s="152"/>
    </row>
    <row r="7" spans="1:65" ht="50.1" customHeight="1" x14ac:dyDescent="0.25">
      <c r="B7" s="141" t="s">
        <v>166</v>
      </c>
      <c r="C7" s="142"/>
      <c r="D7" s="142"/>
      <c r="E7" s="142"/>
      <c r="F7" s="142"/>
      <c r="G7" s="142"/>
      <c r="H7" s="143"/>
      <c r="I7" s="44"/>
      <c r="J7" s="141" t="s">
        <v>167</v>
      </c>
      <c r="K7" s="142"/>
      <c r="L7" s="142"/>
      <c r="M7" s="142"/>
      <c r="N7" s="142"/>
      <c r="O7" s="142"/>
      <c r="P7" s="143"/>
    </row>
    <row r="8" spans="1:65" ht="45" customHeight="1" x14ac:dyDescent="0.25">
      <c r="B8" s="45"/>
      <c r="C8" s="45"/>
      <c r="D8" s="45"/>
      <c r="E8" s="45"/>
      <c r="F8" s="45"/>
      <c r="G8" s="45"/>
      <c r="H8" s="45"/>
      <c r="I8" s="45"/>
      <c r="J8" s="45"/>
      <c r="K8" s="45"/>
      <c r="L8" s="45"/>
      <c r="M8" s="45"/>
      <c r="N8" s="45"/>
      <c r="O8" s="46"/>
      <c r="P8" s="45"/>
    </row>
    <row r="9" spans="1:65" s="42" customFormat="1" ht="39.950000000000003" customHeight="1" x14ac:dyDescent="0.3">
      <c r="A9" s="3"/>
      <c r="B9" s="147" t="s">
        <v>196</v>
      </c>
      <c r="C9" s="148"/>
      <c r="D9" s="148"/>
      <c r="E9" s="148"/>
      <c r="F9" s="148"/>
      <c r="G9" s="148"/>
      <c r="H9" s="149"/>
      <c r="I9" s="41"/>
      <c r="J9" s="147" t="s">
        <v>168</v>
      </c>
      <c r="K9" s="148"/>
      <c r="L9" s="148"/>
      <c r="M9" s="148"/>
      <c r="N9" s="148"/>
      <c r="O9" s="148"/>
      <c r="P9" s="149"/>
      <c r="Q9" s="3"/>
      <c r="R9" s="3"/>
    </row>
    <row r="10" spans="1:65" ht="380.1" customHeight="1" x14ac:dyDescent="0.25">
      <c r="B10" s="150"/>
      <c r="C10" s="151"/>
      <c r="D10" s="151"/>
      <c r="E10" s="151"/>
      <c r="F10" s="151"/>
      <c r="G10" s="151"/>
      <c r="H10" s="152"/>
      <c r="I10" s="43"/>
      <c r="J10" s="150"/>
      <c r="K10" s="151"/>
      <c r="L10" s="151"/>
      <c r="M10" s="151"/>
      <c r="N10" s="151"/>
      <c r="O10" s="151"/>
      <c r="P10" s="152"/>
    </row>
    <row r="11" spans="1:65" ht="50.1" customHeight="1" x14ac:dyDescent="0.25">
      <c r="B11" s="138" t="s">
        <v>169</v>
      </c>
      <c r="C11" s="139"/>
      <c r="D11" s="139"/>
      <c r="E11" s="139"/>
      <c r="F11" s="139"/>
      <c r="G11" s="139"/>
      <c r="H11" s="140"/>
      <c r="I11" s="44"/>
      <c r="J11" s="141" t="s">
        <v>197</v>
      </c>
      <c r="K11" s="142"/>
      <c r="L11" s="142"/>
      <c r="M11" s="142"/>
      <c r="N11" s="142"/>
      <c r="O11" s="142"/>
      <c r="P11" s="143"/>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row>
    <row r="12" spans="1:65" ht="27.95" customHeight="1" x14ac:dyDescent="0.25">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row>
    <row r="13" spans="1:65" ht="27.95" customHeight="1" x14ac:dyDescent="0.25">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row>
    <row r="14" spans="1:65" s="49" customFormat="1" ht="30" customHeight="1" x14ac:dyDescent="0.35">
      <c r="A14" s="48"/>
      <c r="B14" s="144" t="s">
        <v>1</v>
      </c>
      <c r="C14" s="145"/>
      <c r="D14" s="146"/>
      <c r="E14" s="145" t="s">
        <v>170</v>
      </c>
      <c r="F14" s="145"/>
      <c r="G14" s="145"/>
      <c r="H14" s="144" t="s">
        <v>171</v>
      </c>
      <c r="I14" s="145"/>
      <c r="J14" s="145"/>
      <c r="K14" s="144" t="s">
        <v>172</v>
      </c>
      <c r="L14" s="145"/>
      <c r="M14" s="146"/>
      <c r="N14" s="145" t="s">
        <v>173</v>
      </c>
      <c r="O14" s="145"/>
      <c r="P14" s="146"/>
      <c r="Q14" s="48"/>
      <c r="R14" s="48"/>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row>
    <row r="15" spans="1:65" ht="12" customHeight="1" x14ac:dyDescent="0.25">
      <c r="B15" s="51"/>
      <c r="C15" s="52"/>
      <c r="D15" s="53"/>
      <c r="E15" s="52"/>
      <c r="F15" s="52"/>
      <c r="G15" s="52"/>
      <c r="H15" s="54"/>
      <c r="I15" s="55"/>
      <c r="J15" s="56"/>
      <c r="K15" s="54"/>
      <c r="L15" s="55"/>
      <c r="M15" s="57"/>
      <c r="N15" s="56"/>
      <c r="O15" s="55"/>
      <c r="P15" s="57"/>
      <c r="AC15" s="47"/>
      <c r="AD15" s="47"/>
      <c r="AE15" s="47"/>
      <c r="AF15" s="47"/>
      <c r="AG15" s="47"/>
      <c r="AH15" s="47"/>
      <c r="AI15" s="47"/>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L15" s="47"/>
      <c r="BM15" s="47"/>
    </row>
    <row r="16" spans="1:65" s="67" customFormat="1" ht="24" customHeight="1" x14ac:dyDescent="0.25">
      <c r="A16" s="59"/>
      <c r="B16" s="60"/>
      <c r="C16" s="61">
        <f>AM25</f>
        <v>40148</v>
      </c>
      <c r="D16" s="62"/>
      <c r="E16" s="63"/>
      <c r="F16" s="64">
        <f>AT25</f>
        <v>18.705971147</v>
      </c>
      <c r="G16" s="64"/>
      <c r="H16" s="65"/>
      <c r="I16" s="64">
        <f>AQ25</f>
        <v>12.04974904</v>
      </c>
      <c r="J16" s="64"/>
      <c r="K16" s="65"/>
      <c r="L16" s="64">
        <f>AR25</f>
        <v>14.945187598</v>
      </c>
      <c r="M16" s="66"/>
      <c r="N16" s="64"/>
      <c r="O16" s="64">
        <f>AU25</f>
        <v>22.580725578999999</v>
      </c>
      <c r="P16" s="62"/>
      <c r="Q16" s="59"/>
      <c r="R16" s="59"/>
      <c r="AC16" s="68"/>
      <c r="AD16" s="68"/>
      <c r="AE16" s="68"/>
      <c r="AF16" s="68"/>
      <c r="AG16" s="68"/>
      <c r="AH16" s="68"/>
      <c r="AI16" s="68"/>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L16" s="68"/>
      <c r="BM16" s="68"/>
    </row>
    <row r="17" spans="1:65" s="67" customFormat="1" ht="24" customHeight="1" x14ac:dyDescent="0.25">
      <c r="A17" s="59"/>
      <c r="B17" s="60"/>
      <c r="C17" s="61">
        <f t="shared" ref="C17:C29" si="0">AM26</f>
        <v>40238</v>
      </c>
      <c r="D17" s="62"/>
      <c r="E17" s="63"/>
      <c r="F17" s="64">
        <f t="shared" ref="F17:F29" si="1">AT26</f>
        <v>19.167173109</v>
      </c>
      <c r="G17" s="64"/>
      <c r="H17" s="65"/>
      <c r="I17" s="64">
        <f t="shared" ref="I17:I29" si="2">AQ26</f>
        <v>12.622082698</v>
      </c>
      <c r="J17" s="64"/>
      <c r="K17" s="65"/>
      <c r="L17" s="64">
        <f t="shared" ref="L17:L29" si="3">AR26</f>
        <v>15.346976443999999</v>
      </c>
      <c r="M17" s="66"/>
      <c r="N17" s="64"/>
      <c r="O17" s="64">
        <f t="shared" ref="O17:O29" si="4">AU26</f>
        <v>22.976926175999999</v>
      </c>
      <c r="P17" s="62"/>
      <c r="Q17" s="59"/>
      <c r="R17" s="59"/>
      <c r="Y17" s="68"/>
      <c r="Z17" s="68"/>
      <c r="AA17" s="68"/>
      <c r="AB17" s="68"/>
      <c r="AC17" s="68"/>
      <c r="AD17" s="68"/>
      <c r="AE17" s="68"/>
      <c r="AF17" s="68"/>
      <c r="AG17" s="68"/>
      <c r="AH17" s="68"/>
      <c r="AI17" s="68"/>
      <c r="AJ17" s="70"/>
      <c r="AK17" s="70"/>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68"/>
      <c r="BL17" s="68"/>
      <c r="BM17" s="68"/>
    </row>
    <row r="18" spans="1:65" s="67" customFormat="1" ht="24" customHeight="1" x14ac:dyDescent="0.25">
      <c r="A18" s="59"/>
      <c r="B18" s="72"/>
      <c r="C18" s="61">
        <f t="shared" si="0"/>
        <v>40330</v>
      </c>
      <c r="D18" s="62"/>
      <c r="E18" s="63"/>
      <c r="F18" s="64">
        <f t="shared" si="1"/>
        <v>19.366129646000001</v>
      </c>
      <c r="G18" s="64"/>
      <c r="H18" s="65"/>
      <c r="I18" s="64">
        <f t="shared" si="2"/>
        <v>13.052120436999999</v>
      </c>
      <c r="J18" s="64"/>
      <c r="K18" s="65"/>
      <c r="L18" s="64">
        <f t="shared" si="3"/>
        <v>16.046417805000001</v>
      </c>
      <c r="M18" s="66"/>
      <c r="N18" s="64"/>
      <c r="O18" s="64">
        <f t="shared" si="4"/>
        <v>24.405542542999999</v>
      </c>
      <c r="P18" s="62"/>
      <c r="Q18" s="59"/>
      <c r="R18" s="59"/>
      <c r="Y18" s="68"/>
      <c r="Z18" s="68"/>
      <c r="AA18" s="68"/>
      <c r="AB18" s="68"/>
      <c r="AC18" s="68"/>
      <c r="AD18" s="68"/>
      <c r="AE18" s="68"/>
      <c r="AF18" s="68"/>
      <c r="AG18" s="68"/>
      <c r="AH18" s="68"/>
      <c r="AI18" s="68"/>
      <c r="AJ18" s="70"/>
      <c r="AK18" s="70"/>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68"/>
      <c r="BL18" s="68"/>
      <c r="BM18" s="68"/>
    </row>
    <row r="19" spans="1:65" s="67" customFormat="1" ht="24" customHeight="1" x14ac:dyDescent="0.25">
      <c r="A19" s="59"/>
      <c r="B19" s="60"/>
      <c r="C19" s="61">
        <f t="shared" si="0"/>
        <v>40422</v>
      </c>
      <c r="D19" s="62"/>
      <c r="E19" s="63"/>
      <c r="F19" s="64">
        <f t="shared" si="1"/>
        <v>19.204530362</v>
      </c>
      <c r="G19" s="64"/>
      <c r="H19" s="65"/>
      <c r="I19" s="64">
        <f t="shared" si="2"/>
        <v>12.842540118000001</v>
      </c>
      <c r="J19" s="64"/>
      <c r="K19" s="65"/>
      <c r="L19" s="64">
        <f t="shared" si="3"/>
        <v>16.118787510000001</v>
      </c>
      <c r="M19" s="66"/>
      <c r="N19" s="64"/>
      <c r="O19" s="64">
        <f t="shared" si="4"/>
        <v>22.800317818</v>
      </c>
      <c r="P19" s="62"/>
      <c r="Q19" s="59"/>
      <c r="R19" s="59"/>
      <c r="Y19" s="68"/>
      <c r="Z19" s="68"/>
      <c r="AA19" s="68"/>
      <c r="AB19" s="68"/>
      <c r="AC19" s="68"/>
      <c r="AD19" s="68"/>
      <c r="AE19" s="68"/>
      <c r="AF19" s="68"/>
      <c r="AG19" s="68"/>
      <c r="AH19" s="68"/>
      <c r="AI19" s="68"/>
      <c r="AJ19" s="70"/>
      <c r="AK19" s="70"/>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68"/>
      <c r="BL19" s="68"/>
      <c r="BM19" s="68"/>
    </row>
    <row r="20" spans="1:65" s="67" customFormat="1" ht="24" customHeight="1" x14ac:dyDescent="0.25">
      <c r="A20" s="59"/>
      <c r="B20" s="60"/>
      <c r="C20" s="61">
        <f t="shared" si="0"/>
        <v>40513</v>
      </c>
      <c r="D20" s="62"/>
      <c r="E20" s="63"/>
      <c r="F20" s="64">
        <f t="shared" si="1"/>
        <v>18.188014999</v>
      </c>
      <c r="G20" s="64"/>
      <c r="H20" s="65"/>
      <c r="I20" s="64">
        <f t="shared" si="2"/>
        <v>12.291244476999999</v>
      </c>
      <c r="J20" s="64"/>
      <c r="K20" s="65"/>
      <c r="L20" s="64">
        <f t="shared" si="3"/>
        <v>16.561254801</v>
      </c>
      <c r="M20" s="66"/>
      <c r="N20" s="64"/>
      <c r="O20" s="64">
        <f t="shared" si="4"/>
        <v>22.925577811</v>
      </c>
      <c r="P20" s="62"/>
      <c r="Q20" s="59"/>
      <c r="R20" s="59"/>
      <c r="Y20" s="68"/>
      <c r="Z20" s="68"/>
      <c r="AA20" s="68"/>
      <c r="AB20" s="68"/>
      <c r="AC20" s="68"/>
      <c r="AD20" s="68"/>
      <c r="AE20" s="68"/>
      <c r="AF20" s="68"/>
      <c r="AG20" s="68"/>
      <c r="AH20" s="68"/>
      <c r="AI20" s="68"/>
      <c r="AJ20" s="70"/>
      <c r="AK20" s="70"/>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68"/>
      <c r="BL20" s="68"/>
      <c r="BM20" s="68"/>
    </row>
    <row r="21" spans="1:65" s="67" customFormat="1" ht="24" customHeight="1" x14ac:dyDescent="0.25">
      <c r="A21" s="59"/>
      <c r="B21" s="60"/>
      <c r="C21" s="61">
        <f t="shared" si="0"/>
        <v>40603</v>
      </c>
      <c r="D21" s="62"/>
      <c r="E21" s="63"/>
      <c r="F21" s="64">
        <f t="shared" si="1"/>
        <v>17.771563003000001</v>
      </c>
      <c r="G21" s="64"/>
      <c r="H21" s="65"/>
      <c r="I21" s="64">
        <f t="shared" si="2"/>
        <v>12.029035515</v>
      </c>
      <c r="J21" s="64"/>
      <c r="K21" s="65"/>
      <c r="L21" s="64">
        <f t="shared" si="3"/>
        <v>16.038789721000001</v>
      </c>
      <c r="M21" s="66"/>
      <c r="N21" s="64"/>
      <c r="O21" s="64">
        <f t="shared" si="4"/>
        <v>22.474806067999999</v>
      </c>
      <c r="P21" s="62"/>
      <c r="Q21" s="59"/>
      <c r="R21" s="59"/>
      <c r="Y21" s="68"/>
      <c r="Z21" s="68"/>
      <c r="AA21" s="68"/>
      <c r="AB21" s="68"/>
      <c r="AC21" s="68"/>
      <c r="AD21" s="68"/>
      <c r="AE21" s="68"/>
      <c r="AF21" s="68"/>
      <c r="AG21" s="68"/>
      <c r="AH21" s="68"/>
      <c r="AI21" s="68"/>
      <c r="AJ21" s="70"/>
      <c r="AK21" s="70"/>
      <c r="AL21" s="71"/>
      <c r="AM21" s="71">
        <f>+Start!C11</f>
        <v>45</v>
      </c>
      <c r="AN21" s="70"/>
      <c r="AO21" s="71" t="str">
        <f>VLOOKUP($AM$21*1,List!$D$3:$E$55,2,FALSE)</f>
        <v>Debt-to-equity ratio</v>
      </c>
      <c r="AP21" s="73">
        <f>VLOOKUP($AM$21*1,List!$D$3:$J$55,7,FALSE)</f>
        <v>0</v>
      </c>
      <c r="AQ21" s="74">
        <f>VLOOKUP($AM$21*1,List!$D$3:$K$55,8,FALSE)</f>
        <v>0</v>
      </c>
      <c r="AR21" s="74" t="str">
        <f>VLOOKUP($AM$21*1,List!$D$3:$L$55,9,FALSE)</f>
        <v>Balance Sheet Structure</v>
      </c>
      <c r="AS21" s="71"/>
      <c r="AT21" s="71"/>
      <c r="AU21" s="71"/>
      <c r="AV21" s="71"/>
      <c r="AW21" s="71"/>
      <c r="AX21" s="71"/>
      <c r="AY21" s="71"/>
      <c r="AZ21" s="71"/>
      <c r="BA21" s="71"/>
      <c r="BB21" s="71"/>
      <c r="BC21" s="71"/>
      <c r="BD21" s="71"/>
      <c r="BE21" s="71"/>
      <c r="BF21" s="71"/>
      <c r="BG21" s="71"/>
      <c r="BH21" s="71"/>
      <c r="BI21" s="71"/>
      <c r="BJ21" s="71"/>
      <c r="BK21" s="68"/>
      <c r="BL21" s="68"/>
      <c r="BM21" s="68"/>
    </row>
    <row r="22" spans="1:65" s="67" customFormat="1" ht="24" customHeight="1" x14ac:dyDescent="0.25">
      <c r="A22" s="59"/>
      <c r="B22" s="60"/>
      <c r="C22" s="61">
        <f t="shared" si="0"/>
        <v>40695</v>
      </c>
      <c r="D22" s="62"/>
      <c r="E22" s="63"/>
      <c r="F22" s="64">
        <f t="shared" si="1"/>
        <v>17.946379675999999</v>
      </c>
      <c r="G22" s="64"/>
      <c r="H22" s="65"/>
      <c r="I22" s="64">
        <f t="shared" si="2"/>
        <v>12.657614535</v>
      </c>
      <c r="J22" s="64"/>
      <c r="K22" s="65"/>
      <c r="L22" s="64">
        <f t="shared" si="3"/>
        <v>17.228571517999999</v>
      </c>
      <c r="M22" s="66"/>
      <c r="N22" s="64"/>
      <c r="O22" s="64">
        <f t="shared" si="4"/>
        <v>21.745640394999999</v>
      </c>
      <c r="P22" s="62"/>
      <c r="Q22" s="59"/>
      <c r="R22" s="59"/>
      <c r="Y22" s="68"/>
      <c r="Z22" s="68"/>
      <c r="AA22" s="68"/>
      <c r="AB22" s="68"/>
      <c r="AC22" s="68"/>
      <c r="AD22" s="68"/>
      <c r="AE22" s="68"/>
      <c r="AF22" s="68"/>
      <c r="AG22" s="68"/>
      <c r="AH22" s="68"/>
      <c r="AI22" s="68"/>
      <c r="AJ22" s="70"/>
      <c r="AK22" s="70"/>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68"/>
      <c r="BL22" s="68"/>
      <c r="BM22" s="68"/>
    </row>
    <row r="23" spans="1:65" s="67" customFormat="1" ht="24" customHeight="1" x14ac:dyDescent="0.25">
      <c r="A23" s="59"/>
      <c r="B23" s="60"/>
      <c r="C23" s="61">
        <f t="shared" si="0"/>
        <v>40787</v>
      </c>
      <c r="D23" s="62"/>
      <c r="E23" s="63"/>
      <c r="F23" s="64">
        <f t="shared" si="1"/>
        <v>19.407496690999999</v>
      </c>
      <c r="G23" s="64"/>
      <c r="H23" s="65"/>
      <c r="I23" s="64">
        <f t="shared" si="2"/>
        <v>13.098464921</v>
      </c>
      <c r="J23" s="64"/>
      <c r="K23" s="65"/>
      <c r="L23" s="64">
        <f t="shared" si="3"/>
        <v>17.169011083000001</v>
      </c>
      <c r="M23" s="66"/>
      <c r="N23" s="64"/>
      <c r="O23" s="64">
        <f t="shared" si="4"/>
        <v>25.148697917</v>
      </c>
      <c r="P23" s="62"/>
      <c r="Q23" s="59"/>
      <c r="R23" s="59"/>
      <c r="Y23" s="68"/>
      <c r="Z23" s="68"/>
      <c r="AA23" s="68"/>
      <c r="AB23" s="68"/>
      <c r="AC23" s="68"/>
      <c r="AD23" s="68"/>
      <c r="AE23" s="68"/>
      <c r="AF23" s="68"/>
      <c r="AG23" s="68"/>
      <c r="AH23" s="68"/>
      <c r="AI23" s="68"/>
      <c r="AJ23" s="70"/>
      <c r="AK23" s="70"/>
      <c r="AL23" s="71"/>
      <c r="AM23" s="71"/>
      <c r="AN23" s="71"/>
      <c r="AO23" s="71"/>
      <c r="AP23" s="75">
        <v>5</v>
      </c>
      <c r="AQ23" s="75">
        <v>6</v>
      </c>
      <c r="AR23" s="75">
        <v>7</v>
      </c>
      <c r="AS23" s="75">
        <v>8</v>
      </c>
      <c r="AT23" s="75">
        <v>9</v>
      </c>
      <c r="AU23" s="75">
        <v>10</v>
      </c>
      <c r="AV23" s="75">
        <v>11</v>
      </c>
      <c r="AW23" s="75">
        <v>14</v>
      </c>
      <c r="AX23" s="75">
        <v>15</v>
      </c>
      <c r="AY23" s="137" t="s">
        <v>174</v>
      </c>
      <c r="AZ23" s="137"/>
      <c r="BA23" s="137"/>
      <c r="BB23" s="137"/>
      <c r="BC23" s="137"/>
      <c r="BE23" s="75">
        <v>12</v>
      </c>
      <c r="BF23" s="75">
        <v>13</v>
      </c>
      <c r="BG23" s="71"/>
      <c r="BH23" s="71"/>
      <c r="BI23" s="71"/>
      <c r="BJ23" s="71"/>
      <c r="BK23" s="68"/>
      <c r="BL23" s="68"/>
      <c r="BM23" s="68"/>
    </row>
    <row r="24" spans="1:65" s="67" customFormat="1" ht="24" customHeight="1" x14ac:dyDescent="0.25">
      <c r="A24" s="59"/>
      <c r="B24" s="60"/>
      <c r="C24" s="61">
        <f t="shared" si="0"/>
        <v>40878</v>
      </c>
      <c r="D24" s="62"/>
      <c r="E24" s="63"/>
      <c r="F24" s="64">
        <f t="shared" si="1"/>
        <v>19.637309651999999</v>
      </c>
      <c r="G24" s="64"/>
      <c r="H24" s="65"/>
      <c r="I24" s="64">
        <f t="shared" si="2"/>
        <v>13.601103931999999</v>
      </c>
      <c r="J24" s="64"/>
      <c r="K24" s="65"/>
      <c r="L24" s="64">
        <f t="shared" si="3"/>
        <v>18.355808815</v>
      </c>
      <c r="M24" s="66"/>
      <c r="N24" s="64"/>
      <c r="O24" s="64">
        <f t="shared" si="4"/>
        <v>27.508320116</v>
      </c>
      <c r="P24" s="62"/>
      <c r="Q24" s="59"/>
      <c r="R24" s="59"/>
      <c r="Y24" s="68"/>
      <c r="Z24" s="68"/>
      <c r="AA24" s="68"/>
      <c r="AB24" s="68"/>
      <c r="AC24" s="68"/>
      <c r="AD24" s="68"/>
      <c r="AE24" s="68"/>
      <c r="AF24" s="68"/>
      <c r="AG24" s="68"/>
      <c r="AH24" s="68"/>
      <c r="AI24" s="68"/>
      <c r="AJ24" s="70"/>
      <c r="AK24" s="70"/>
      <c r="AL24" s="71"/>
      <c r="AM24" s="71"/>
      <c r="AN24" s="71"/>
      <c r="AO24" s="71"/>
      <c r="AP24" s="76" t="s">
        <v>175</v>
      </c>
      <c r="AQ24" s="76" t="s">
        <v>176</v>
      </c>
      <c r="AR24" s="76" t="s">
        <v>177</v>
      </c>
      <c r="AS24" s="76" t="s">
        <v>178</v>
      </c>
      <c r="AT24" s="76" t="s">
        <v>170</v>
      </c>
      <c r="AU24" s="76" t="s">
        <v>179</v>
      </c>
      <c r="AV24" s="76" t="s">
        <v>180</v>
      </c>
      <c r="AW24" s="76" t="s">
        <v>181</v>
      </c>
      <c r="AX24" s="76" t="s">
        <v>14</v>
      </c>
      <c r="AY24" s="76" t="s">
        <v>5</v>
      </c>
      <c r="AZ24" s="76" t="s">
        <v>182</v>
      </c>
      <c r="BA24" s="76" t="s">
        <v>183</v>
      </c>
      <c r="BB24" s="76" t="s">
        <v>9</v>
      </c>
      <c r="BC24" s="76" t="s">
        <v>184</v>
      </c>
      <c r="BD24" s="76" t="s">
        <v>185</v>
      </c>
      <c r="BE24" s="76" t="s">
        <v>58</v>
      </c>
      <c r="BF24" s="76" t="s">
        <v>59</v>
      </c>
      <c r="BG24" s="76" t="s">
        <v>58</v>
      </c>
      <c r="BH24" s="76" t="s">
        <v>59</v>
      </c>
      <c r="BI24" s="71" t="s">
        <v>186</v>
      </c>
      <c r="BJ24" s="71"/>
      <c r="BK24" s="68"/>
      <c r="BL24" s="68"/>
      <c r="BM24" s="68"/>
    </row>
    <row r="25" spans="1:65" s="67" customFormat="1" ht="24" customHeight="1" x14ac:dyDescent="0.25">
      <c r="A25" s="59"/>
      <c r="B25" s="60"/>
      <c r="C25" s="61">
        <f t="shared" si="0"/>
        <v>40969</v>
      </c>
      <c r="D25" s="62"/>
      <c r="E25" s="63"/>
      <c r="F25" s="64">
        <f t="shared" si="1"/>
        <v>19.118659793999999</v>
      </c>
      <c r="G25" s="64"/>
      <c r="H25" s="65"/>
      <c r="I25" s="64">
        <f t="shared" si="2"/>
        <v>13.223111506</v>
      </c>
      <c r="J25" s="64"/>
      <c r="K25" s="65"/>
      <c r="L25" s="64">
        <f t="shared" si="3"/>
        <v>18.068242175999998</v>
      </c>
      <c r="M25" s="66"/>
      <c r="N25" s="64"/>
      <c r="O25" s="64">
        <f t="shared" si="4"/>
        <v>25.000445342999999</v>
      </c>
      <c r="P25" s="62"/>
      <c r="Q25" s="59"/>
      <c r="R25" s="59"/>
      <c r="Y25" s="68"/>
      <c r="Z25" s="68"/>
      <c r="AA25" s="68"/>
      <c r="AB25" s="68"/>
      <c r="AC25" s="68"/>
      <c r="AD25" s="68"/>
      <c r="AE25" s="68"/>
      <c r="AF25" s="68"/>
      <c r="AG25" s="68"/>
      <c r="AH25" s="68"/>
      <c r="AI25" s="68"/>
      <c r="AJ25" s="70"/>
      <c r="AK25" s="70"/>
      <c r="AL25" s="71"/>
      <c r="AM25" s="77">
        <v>40148</v>
      </c>
      <c r="AN25" s="70">
        <v>200912</v>
      </c>
      <c r="AO25" s="71" t="str">
        <f t="shared" ref="AO25:AO35" si="5">CONCATENATE($AO$21,AN25)</f>
        <v>Debt-to-equity ratio200912</v>
      </c>
      <c r="AP25" s="78">
        <f>VLOOKUP($AO25,Data!$A$2:$O$350,Charts!AP$23,FALSE)</f>
        <v>9.7553146141999996</v>
      </c>
      <c r="AQ25" s="79">
        <f>VLOOKUP($AO25,Data!$A$2:$O$350,Charts!AQ$23,FALSE)</f>
        <v>12.04974904</v>
      </c>
      <c r="AR25" s="80">
        <f>VLOOKUP($AO25,Data!$A$2:$O$350,Charts!AR$23,FALSE)</f>
        <v>14.945187598</v>
      </c>
      <c r="AS25" s="78">
        <f>VLOOKUP($AO25,Data!$A$2:$O$350,Charts!AS$23,FALSE)</f>
        <v>19.873822874999998</v>
      </c>
      <c r="AT25" s="78">
        <f>VLOOKUP($AO25,Data!$A$2:$O$350,Charts!AT$23,FALSE)</f>
        <v>18.705971147</v>
      </c>
      <c r="AU25" s="79">
        <f>VLOOKUP($AO25,Data!$A$2:$O$350,Charts!AU$23,FALSE)</f>
        <v>22.580725578999999</v>
      </c>
      <c r="AV25" s="78">
        <f>VLOOKUP($AO25,Data!$A$2:$O$350,Charts!AV$23,FALSE)</f>
        <v>39.856423958000001</v>
      </c>
      <c r="AW25" s="78">
        <f>VLOOKUP($AO25,Data!$A$2:$O$350,Charts!AW$23,FALSE)</f>
        <v>19.482725597999998</v>
      </c>
      <c r="AX25" s="81">
        <f>VLOOKUP($AO25,Data!$A$2:$O$350,Charts!AX$23,FALSE)</f>
        <v>14.444032147</v>
      </c>
      <c r="AY25" s="81">
        <f t="shared" ref="AY25:AY35" si="6">IF(AQ25&lt;0,0,AQ25)</f>
        <v>12.04974904</v>
      </c>
      <c r="AZ25" s="81">
        <f t="shared" ref="AZ25:AZ35" si="7">IF(AQ25&lt;0,AQ25,0)</f>
        <v>0</v>
      </c>
      <c r="BA25" s="81">
        <f t="shared" ref="BA25:BA35" si="8">AR25-AY25</f>
        <v>2.8954385580000004</v>
      </c>
      <c r="BB25" s="81">
        <f t="shared" ref="BB25:BB35" si="9">AU25-AR25</f>
        <v>7.6355379809999988</v>
      </c>
      <c r="BC25" s="81">
        <f>AQ25-AP25</f>
        <v>2.2944344258000005</v>
      </c>
      <c r="BD25" s="81">
        <f t="shared" ref="BD25:BD35" si="10">AV25-AU25</f>
        <v>17.275698379000001</v>
      </c>
      <c r="BE25" s="82">
        <f>VLOOKUP($AO25,Data!$A$2:$O$350,BE$23,FALSE)</f>
        <v>23683591000000</v>
      </c>
      <c r="BF25" s="82">
        <f>VLOOKUP($AO25,Data!$A$2:$O$350,BF$23,FALSE)</f>
        <v>1266097900000</v>
      </c>
      <c r="BG25" s="83">
        <f t="shared" ref="BG25:BG35" si="11">IF($AP$21=0,BE25/BE$25*100,(100*(BE25*12/$BI25)/BE$25))</f>
        <v>100</v>
      </c>
      <c r="BH25" s="71">
        <f t="shared" ref="BH25:BH35" si="12">IF($AQ$21=0,BF25/BF$25*100,100*((BF25*12/$BI25)/BF$25))</f>
        <v>100</v>
      </c>
      <c r="BI25" s="84">
        <f t="shared" ref="BI25:BI35" si="13">MONTH(AM25)</f>
        <v>12</v>
      </c>
      <c r="BJ25" s="71"/>
      <c r="BK25" s="68"/>
      <c r="BL25" s="68"/>
      <c r="BM25" s="68"/>
    </row>
    <row r="26" spans="1:65" s="67" customFormat="1" ht="24" customHeight="1" x14ac:dyDescent="0.25">
      <c r="A26" s="59"/>
      <c r="B26" s="60"/>
      <c r="C26" s="61">
        <f t="shared" si="0"/>
        <v>41061</v>
      </c>
      <c r="D26" s="62"/>
      <c r="E26" s="63"/>
      <c r="F26" s="64">
        <f t="shared" si="1"/>
        <v>19.354724582999999</v>
      </c>
      <c r="G26" s="64"/>
      <c r="H26" s="65"/>
      <c r="I26" s="64">
        <f t="shared" si="2"/>
        <v>13.632595045</v>
      </c>
      <c r="J26" s="64"/>
      <c r="K26" s="65"/>
      <c r="L26" s="64">
        <f t="shared" si="3"/>
        <v>18.069296552000001</v>
      </c>
      <c r="M26" s="66"/>
      <c r="N26" s="64"/>
      <c r="O26" s="64">
        <f t="shared" si="4"/>
        <v>24.129336823999999</v>
      </c>
      <c r="P26" s="62"/>
      <c r="Q26" s="59"/>
      <c r="R26" s="59"/>
      <c r="Y26" s="68"/>
      <c r="Z26" s="68"/>
      <c r="AA26" s="68"/>
      <c r="AB26" s="68"/>
      <c r="AC26" s="68"/>
      <c r="AD26" s="68"/>
      <c r="AE26" s="68"/>
      <c r="AF26" s="68"/>
      <c r="AG26" s="68"/>
      <c r="AH26" s="68"/>
      <c r="AI26" s="68"/>
      <c r="AJ26" s="70"/>
      <c r="AK26" s="70"/>
      <c r="AL26" s="71"/>
      <c r="AM26" s="77">
        <v>40238</v>
      </c>
      <c r="AN26" s="70">
        <v>201003</v>
      </c>
      <c r="AO26" s="71" t="str">
        <f t="shared" si="5"/>
        <v>Debt-to-equity ratio201003</v>
      </c>
      <c r="AP26" s="81">
        <f>VLOOKUP($AO26,Data!$A$2:$O$350,Charts!AP$23,FALSE)</f>
        <v>10.071422251</v>
      </c>
      <c r="AQ26" s="85">
        <f>VLOOKUP($AO26,Data!$A$2:$O$350,Charts!AQ$23,FALSE)</f>
        <v>12.622082698</v>
      </c>
      <c r="AR26" s="86">
        <f>VLOOKUP($AO26,Data!$A$2:$O$350,Charts!AR$23,FALSE)</f>
        <v>15.346976443999999</v>
      </c>
      <c r="AS26" s="81">
        <f>VLOOKUP($AO26,Data!$A$2:$O$350,Charts!AS$23,FALSE)</f>
        <v>19.648082995999999</v>
      </c>
      <c r="AT26" s="81">
        <f>VLOOKUP($AO26,Data!$A$2:$O$350,Charts!AT$23,FALSE)</f>
        <v>19.167173109</v>
      </c>
      <c r="AU26" s="85">
        <f>VLOOKUP($AO26,Data!$A$2:$O$350,Charts!AU$23,FALSE)</f>
        <v>22.976926175999999</v>
      </c>
      <c r="AV26" s="81">
        <f>VLOOKUP($AO26,Data!$A$2:$O$350,Charts!AV$23,FALSE)</f>
        <v>38.761373136000003</v>
      </c>
      <c r="AW26" s="81">
        <f>VLOOKUP($AO26,Data!$A$2:$O$350,Charts!AW$23,FALSE)</f>
        <v>19.967994316999999</v>
      </c>
      <c r="AX26" s="81">
        <f>VLOOKUP($AO26,Data!$A$2:$O$350,Charts!AX$23,FALSE)</f>
        <v>14.325686208</v>
      </c>
      <c r="AY26" s="81">
        <f t="shared" si="6"/>
        <v>12.622082698</v>
      </c>
      <c r="AZ26" s="81">
        <f t="shared" si="7"/>
        <v>0</v>
      </c>
      <c r="BA26" s="81">
        <f t="shared" si="8"/>
        <v>2.7248937459999993</v>
      </c>
      <c r="BB26" s="81">
        <f t="shared" si="9"/>
        <v>7.629949732</v>
      </c>
      <c r="BC26" s="81">
        <f t="shared" ref="BC26:BC35" si="14">AQ26-AP26</f>
        <v>2.5506604470000003</v>
      </c>
      <c r="BD26" s="85">
        <f t="shared" si="10"/>
        <v>15.784446960000004</v>
      </c>
      <c r="BE26" s="82">
        <f>VLOOKUP($AO26,Data!$A$2:$O$350,BE$23,FALSE)</f>
        <v>24638725000000</v>
      </c>
      <c r="BF26" s="82">
        <f>VLOOKUP($AO26,Data!$A$2:$O$350,BF$23,FALSE)</f>
        <v>1285464700000</v>
      </c>
      <c r="BG26" s="83">
        <f t="shared" si="11"/>
        <v>104.03289349153175</v>
      </c>
      <c r="BH26" s="71">
        <f t="shared" si="12"/>
        <v>101.52964474548136</v>
      </c>
      <c r="BI26" s="84">
        <f t="shared" si="13"/>
        <v>3</v>
      </c>
      <c r="BJ26" s="71"/>
      <c r="BK26" s="68"/>
      <c r="BL26" s="68"/>
      <c r="BM26" s="68"/>
    </row>
    <row r="27" spans="1:65" s="67" customFormat="1" ht="24" customHeight="1" x14ac:dyDescent="0.25">
      <c r="A27" s="59"/>
      <c r="B27" s="60"/>
      <c r="C27" s="61">
        <f t="shared" si="0"/>
        <v>41153</v>
      </c>
      <c r="D27" s="62"/>
      <c r="E27" s="63"/>
      <c r="F27" s="64">
        <f t="shared" si="1"/>
        <v>19.077640022000001</v>
      </c>
      <c r="G27" s="64"/>
      <c r="H27" s="65"/>
      <c r="I27" s="64">
        <f t="shared" si="2"/>
        <v>13.505684895</v>
      </c>
      <c r="J27" s="64"/>
      <c r="K27" s="65"/>
      <c r="L27" s="64">
        <f t="shared" si="3"/>
        <v>17.695641616</v>
      </c>
      <c r="M27" s="66"/>
      <c r="N27" s="64"/>
      <c r="O27" s="64">
        <f t="shared" si="4"/>
        <v>24.119469583000001</v>
      </c>
      <c r="P27" s="62"/>
      <c r="Q27" s="59"/>
      <c r="R27" s="59"/>
      <c r="Y27" s="68"/>
      <c r="Z27" s="68"/>
      <c r="AA27" s="68"/>
      <c r="AB27" s="68"/>
      <c r="AC27" s="68"/>
      <c r="AD27" s="68"/>
      <c r="AE27" s="68"/>
      <c r="AF27" s="68"/>
      <c r="AG27" s="68"/>
      <c r="AH27" s="68"/>
      <c r="AI27" s="68"/>
      <c r="AJ27" s="70"/>
      <c r="AK27" s="70"/>
      <c r="AL27" s="71"/>
      <c r="AM27" s="77">
        <v>40330</v>
      </c>
      <c r="AN27" s="70">
        <v>201006</v>
      </c>
      <c r="AO27" s="71" t="str">
        <f t="shared" si="5"/>
        <v>Debt-to-equity ratio201006</v>
      </c>
      <c r="AP27" s="81">
        <f>VLOOKUP($AO27,Data!$A$2:$O$350,Charts!AP$23,FALSE)</f>
        <v>10.389900455999999</v>
      </c>
      <c r="AQ27" s="85">
        <f>VLOOKUP($AO27,Data!$A$2:$O$350,Charts!AQ$23,FALSE)</f>
        <v>13.052120436999999</v>
      </c>
      <c r="AR27" s="86">
        <f>VLOOKUP($AO27,Data!$A$2:$O$350,Charts!AR$23,FALSE)</f>
        <v>16.046417805000001</v>
      </c>
      <c r="AS27" s="81">
        <f>VLOOKUP($AO27,Data!$A$2:$O$350,Charts!AS$23,FALSE)</f>
        <v>19.963822958000002</v>
      </c>
      <c r="AT27" s="81">
        <f>VLOOKUP($AO27,Data!$A$2:$O$350,Charts!AT$23,FALSE)</f>
        <v>19.366129646000001</v>
      </c>
      <c r="AU27" s="85">
        <f>VLOOKUP($AO27,Data!$A$2:$O$350,Charts!AU$23,FALSE)</f>
        <v>24.405542542999999</v>
      </c>
      <c r="AV27" s="81">
        <f>VLOOKUP($AO27,Data!$A$2:$O$350,Charts!AV$23,FALSE)</f>
        <v>38.826217636000003</v>
      </c>
      <c r="AW27" s="81">
        <f>VLOOKUP($AO27,Data!$A$2:$O$350,Charts!AW$23,FALSE)</f>
        <v>20.525062359</v>
      </c>
      <c r="AX27" s="81">
        <f>VLOOKUP($AO27,Data!$A$2:$O$350,Charts!AX$23,FALSE)</f>
        <v>15.277989924</v>
      </c>
      <c r="AY27" s="81">
        <f t="shared" si="6"/>
        <v>13.052120436999999</v>
      </c>
      <c r="AZ27" s="81">
        <f t="shared" si="7"/>
        <v>0</v>
      </c>
      <c r="BA27" s="81">
        <f t="shared" si="8"/>
        <v>2.9942973680000016</v>
      </c>
      <c r="BB27" s="81">
        <f t="shared" si="9"/>
        <v>8.3591247379999984</v>
      </c>
      <c r="BC27" s="81">
        <f t="shared" si="14"/>
        <v>2.6622199809999998</v>
      </c>
      <c r="BD27" s="85">
        <f t="shared" si="10"/>
        <v>14.420675093000003</v>
      </c>
      <c r="BE27" s="82">
        <f>VLOOKUP($AO27,Data!$A$2:$O$350,BE$23,FALSE)</f>
        <v>25639538000000</v>
      </c>
      <c r="BF27" s="82">
        <f>VLOOKUP($AO27,Data!$A$2:$O$350,BF$23,FALSE)</f>
        <v>1323937100000</v>
      </c>
      <c r="BG27" s="83">
        <f t="shared" si="11"/>
        <v>108.25865891705358</v>
      </c>
      <c r="BH27" s="71">
        <f t="shared" si="12"/>
        <v>104.56830392025766</v>
      </c>
      <c r="BI27" s="84">
        <f t="shared" si="13"/>
        <v>6</v>
      </c>
      <c r="BJ27" s="71"/>
      <c r="BK27" s="68"/>
      <c r="BL27" s="68"/>
      <c r="BM27" s="68"/>
    </row>
    <row r="28" spans="1:65" s="67" customFormat="1" ht="24" customHeight="1" x14ac:dyDescent="0.25">
      <c r="A28" s="59"/>
      <c r="B28" s="60"/>
      <c r="C28" s="61">
        <f t="shared" si="0"/>
        <v>41244</v>
      </c>
      <c r="D28" s="62"/>
      <c r="E28" s="63"/>
      <c r="F28" s="64">
        <f t="shared" si="1"/>
        <v>18.123599372000001</v>
      </c>
      <c r="G28" s="64"/>
      <c r="H28" s="65"/>
      <c r="I28" s="64">
        <f t="shared" si="2"/>
        <v>13.338578613999999</v>
      </c>
      <c r="J28" s="64"/>
      <c r="K28" s="65"/>
      <c r="L28" s="64">
        <f t="shared" si="3"/>
        <v>16.214172640000001</v>
      </c>
      <c r="M28" s="66"/>
      <c r="N28" s="64"/>
      <c r="O28" s="64">
        <f t="shared" si="4"/>
        <v>22.652443834</v>
      </c>
      <c r="P28" s="62"/>
      <c r="Q28" s="59"/>
      <c r="R28" s="59"/>
      <c r="Y28" s="68"/>
      <c r="Z28" s="68"/>
      <c r="AA28" s="68"/>
      <c r="AB28" s="68"/>
      <c r="AC28" s="68"/>
      <c r="AD28" s="68"/>
      <c r="AE28" s="68"/>
      <c r="AF28" s="68"/>
      <c r="AG28" s="68"/>
      <c r="AH28" s="68"/>
      <c r="AI28" s="68"/>
      <c r="AJ28" s="70"/>
      <c r="AK28" s="70"/>
      <c r="AL28" s="71"/>
      <c r="AM28" s="77">
        <v>40422</v>
      </c>
      <c r="AN28" s="70">
        <v>201009</v>
      </c>
      <c r="AO28" s="71" t="str">
        <f t="shared" si="5"/>
        <v>Debt-to-equity ratio201009</v>
      </c>
      <c r="AP28" s="81">
        <f>VLOOKUP($AO28,Data!$A$2:$O$350,Charts!AP$23,FALSE)</f>
        <v>10.046227182999999</v>
      </c>
      <c r="AQ28" s="85">
        <f>VLOOKUP($AO28,Data!$A$2:$O$350,Charts!AQ$23,FALSE)</f>
        <v>12.842540118000001</v>
      </c>
      <c r="AR28" s="86">
        <f>VLOOKUP($AO28,Data!$A$2:$O$350,Charts!AR$23,FALSE)</f>
        <v>16.118787510000001</v>
      </c>
      <c r="AS28" s="81">
        <f>VLOOKUP($AO28,Data!$A$2:$O$350,Charts!AS$23,FALSE)</f>
        <v>19.665233017999999</v>
      </c>
      <c r="AT28" s="81">
        <f>VLOOKUP($AO28,Data!$A$2:$O$350,Charts!AT$23,FALSE)</f>
        <v>19.204530362</v>
      </c>
      <c r="AU28" s="85">
        <f>VLOOKUP($AO28,Data!$A$2:$O$350,Charts!AU$23,FALSE)</f>
        <v>22.800317818</v>
      </c>
      <c r="AV28" s="81">
        <f>VLOOKUP($AO28,Data!$A$2:$O$350,Charts!AV$23,FALSE)</f>
        <v>38.314308947000001</v>
      </c>
      <c r="AW28" s="81">
        <f>VLOOKUP($AO28,Data!$A$2:$O$350,Charts!AW$23,FALSE)</f>
        <v>19.963040917000001</v>
      </c>
      <c r="AX28" s="81">
        <f>VLOOKUP($AO28,Data!$A$2:$O$350,Charts!AX$23,FALSE)</f>
        <v>15.173085284000001</v>
      </c>
      <c r="AY28" s="81">
        <f t="shared" si="6"/>
        <v>12.842540118000001</v>
      </c>
      <c r="AZ28" s="81">
        <f t="shared" si="7"/>
        <v>0</v>
      </c>
      <c r="BA28" s="81">
        <f t="shared" si="8"/>
        <v>3.2762473920000001</v>
      </c>
      <c r="BB28" s="81">
        <f t="shared" si="9"/>
        <v>6.6815303079999993</v>
      </c>
      <c r="BC28" s="81">
        <f t="shared" si="14"/>
        <v>2.7963129350000013</v>
      </c>
      <c r="BD28" s="85">
        <f t="shared" si="10"/>
        <v>15.513991129000001</v>
      </c>
      <c r="BE28" s="82">
        <f>VLOOKUP($AO28,Data!$A$2:$O$350,BE$23,FALSE)</f>
        <v>25654385000000</v>
      </c>
      <c r="BF28" s="82">
        <f>VLOOKUP($AO28,Data!$A$2:$O$350,BF$23,FALSE)</f>
        <v>1335850700000</v>
      </c>
      <c r="BG28" s="83">
        <f t="shared" si="11"/>
        <v>108.32134789019115</v>
      </c>
      <c r="BH28" s="71">
        <f t="shared" si="12"/>
        <v>105.50927380892109</v>
      </c>
      <c r="BI28" s="84">
        <f t="shared" si="13"/>
        <v>9</v>
      </c>
      <c r="BJ28" s="71"/>
      <c r="BK28" s="68"/>
      <c r="BL28" s="68"/>
      <c r="BM28" s="68"/>
    </row>
    <row r="29" spans="1:65" s="67" customFormat="1" ht="24" customHeight="1" x14ac:dyDescent="0.25">
      <c r="A29" s="59"/>
      <c r="B29" s="60"/>
      <c r="C29" s="61">
        <f t="shared" si="0"/>
        <v>41334</v>
      </c>
      <c r="D29" s="62"/>
      <c r="E29" s="63"/>
      <c r="F29" s="64">
        <f t="shared" si="1"/>
        <v>17.949426679999998</v>
      </c>
      <c r="G29" s="64"/>
      <c r="H29" s="65"/>
      <c r="I29" s="64">
        <f t="shared" si="2"/>
        <v>12.676553098999999</v>
      </c>
      <c r="J29" s="64"/>
      <c r="K29" s="65"/>
      <c r="L29" s="64">
        <f t="shared" si="3"/>
        <v>16.720662656999998</v>
      </c>
      <c r="M29" s="66"/>
      <c r="N29" s="64"/>
      <c r="O29" s="64">
        <f t="shared" si="4"/>
        <v>22.129159724000001</v>
      </c>
      <c r="P29" s="62"/>
      <c r="Q29" s="59"/>
      <c r="R29" s="59"/>
      <c r="Y29" s="68"/>
      <c r="Z29" s="68"/>
      <c r="AA29" s="68"/>
      <c r="AB29" s="68"/>
      <c r="AC29" s="68"/>
      <c r="AD29" s="68"/>
      <c r="AE29" s="68"/>
      <c r="AF29" s="68"/>
      <c r="AG29" s="68"/>
      <c r="AH29" s="68"/>
      <c r="AI29" s="68"/>
      <c r="AJ29" s="70"/>
      <c r="AK29" s="70"/>
      <c r="AL29" s="71"/>
      <c r="AM29" s="77">
        <v>40513</v>
      </c>
      <c r="AN29" s="70">
        <v>201012</v>
      </c>
      <c r="AO29" s="71" t="str">
        <f t="shared" si="5"/>
        <v>Debt-to-equity ratio201012</v>
      </c>
      <c r="AP29" s="81">
        <f>VLOOKUP($AO29,Data!$A$2:$O$350,Charts!AP$23,FALSE)</f>
        <v>9.7084931834999999</v>
      </c>
      <c r="AQ29" s="85">
        <f>VLOOKUP($AO29,Data!$A$2:$O$350,Charts!AQ$23,FALSE)</f>
        <v>12.291244476999999</v>
      </c>
      <c r="AR29" s="86">
        <f>VLOOKUP($AO29,Data!$A$2:$O$350,Charts!AR$23,FALSE)</f>
        <v>16.561254801</v>
      </c>
      <c r="AS29" s="81">
        <f>VLOOKUP($AO29,Data!$A$2:$O$350,Charts!AS$23,FALSE)</f>
        <v>19.078640053000001</v>
      </c>
      <c r="AT29" s="81">
        <f>VLOOKUP($AO29,Data!$A$2:$O$350,Charts!AT$23,FALSE)</f>
        <v>18.188014999</v>
      </c>
      <c r="AU29" s="85">
        <f>VLOOKUP($AO29,Data!$A$2:$O$350,Charts!AU$23,FALSE)</f>
        <v>22.925577811</v>
      </c>
      <c r="AV29" s="81">
        <f>VLOOKUP($AO29,Data!$A$2:$O$350,Charts!AV$23,FALSE)</f>
        <v>37.804512332000002</v>
      </c>
      <c r="AW29" s="81">
        <f>VLOOKUP($AO29,Data!$A$2:$O$350,Charts!AW$23,FALSE)</f>
        <v>19.06607211</v>
      </c>
      <c r="AX29" s="81">
        <f>VLOOKUP($AO29,Data!$A$2:$O$350,Charts!AX$23,FALSE)</f>
        <v>13.762186345</v>
      </c>
      <c r="AY29" s="81">
        <f t="shared" si="6"/>
        <v>12.291244476999999</v>
      </c>
      <c r="AZ29" s="81">
        <f t="shared" si="7"/>
        <v>0</v>
      </c>
      <c r="BA29" s="81">
        <f t="shared" si="8"/>
        <v>4.2700103240000011</v>
      </c>
      <c r="BB29" s="81">
        <f t="shared" si="9"/>
        <v>6.3643230099999997</v>
      </c>
      <c r="BC29" s="81">
        <f t="shared" si="14"/>
        <v>2.5827512934999994</v>
      </c>
      <c r="BD29" s="85">
        <f t="shared" si="10"/>
        <v>14.878934521000001</v>
      </c>
      <c r="BE29" s="82">
        <f>VLOOKUP($AO29,Data!$A$2:$O$350,BE$23,FALSE)</f>
        <v>24669578000000</v>
      </c>
      <c r="BF29" s="82">
        <f>VLOOKUP($AO29,Data!$A$2:$O$350,BF$23,FALSE)</f>
        <v>1356364500000</v>
      </c>
      <c r="BG29" s="83">
        <f t="shared" si="11"/>
        <v>104.16316512137031</v>
      </c>
      <c r="BH29" s="71">
        <f t="shared" si="12"/>
        <v>107.12951186476181</v>
      </c>
      <c r="BI29" s="84">
        <f t="shared" si="13"/>
        <v>12</v>
      </c>
      <c r="BJ29" s="71"/>
      <c r="BK29" s="68"/>
      <c r="BL29" s="68"/>
      <c r="BM29" s="68"/>
    </row>
    <row r="30" spans="1:65" s="67" customFormat="1" ht="24" customHeight="1" x14ac:dyDescent="0.25">
      <c r="A30" s="59"/>
      <c r="B30" s="60"/>
      <c r="C30" s="61">
        <f t="shared" ref="C30:C31" si="15">AM39</f>
        <v>41426</v>
      </c>
      <c r="D30" s="62"/>
      <c r="E30" s="63"/>
      <c r="F30" s="64">
        <f t="shared" ref="F30:F31" si="16">AT39</f>
        <v>17.453778346</v>
      </c>
      <c r="G30" s="64"/>
      <c r="H30" s="65"/>
      <c r="I30" s="64">
        <f t="shared" ref="I30:I31" si="17">AQ39</f>
        <v>12.538017357999999</v>
      </c>
      <c r="J30" s="64"/>
      <c r="K30" s="65"/>
      <c r="L30" s="64">
        <f t="shared" ref="L30:L31" si="18">AR39</f>
        <v>16.025217888</v>
      </c>
      <c r="M30" s="66"/>
      <c r="N30" s="64"/>
      <c r="O30" s="64">
        <f t="shared" ref="O30:O31" si="19">AU39</f>
        <v>22.311463955000001</v>
      </c>
      <c r="P30" s="62"/>
      <c r="Q30" s="59"/>
      <c r="R30" s="59"/>
      <c r="Y30" s="68"/>
      <c r="Z30" s="68"/>
      <c r="AA30" s="68"/>
      <c r="AB30" s="68"/>
      <c r="AC30" s="68"/>
      <c r="AD30" s="68"/>
      <c r="AE30" s="68"/>
      <c r="AF30" s="68"/>
      <c r="AG30" s="68"/>
      <c r="AH30" s="68"/>
      <c r="AI30" s="68"/>
      <c r="AJ30" s="70"/>
      <c r="AK30" s="70"/>
      <c r="AL30" s="71"/>
      <c r="AM30" s="77">
        <v>40603</v>
      </c>
      <c r="AN30" s="70">
        <v>201103</v>
      </c>
      <c r="AO30" s="71" t="str">
        <f t="shared" si="5"/>
        <v>Debt-to-equity ratio201103</v>
      </c>
      <c r="AP30" s="81">
        <f>VLOOKUP($AO30,Data!$A$2:$O$350,Charts!AP$23,FALSE)</f>
        <v>8.6401753732</v>
      </c>
      <c r="AQ30" s="85">
        <f>VLOOKUP($AO30,Data!$A$2:$O$350,Charts!AQ$23,FALSE)</f>
        <v>12.029035515</v>
      </c>
      <c r="AR30" s="86">
        <f>VLOOKUP($AO30,Data!$A$2:$O$350,Charts!AR$23,FALSE)</f>
        <v>16.038789721000001</v>
      </c>
      <c r="AS30" s="81">
        <f>VLOOKUP($AO30,Data!$A$2:$O$350,Charts!AS$23,FALSE)</f>
        <v>18.169313933000002</v>
      </c>
      <c r="AT30" s="81">
        <f>VLOOKUP($AO30,Data!$A$2:$O$350,Charts!AT$23,FALSE)</f>
        <v>17.771563003000001</v>
      </c>
      <c r="AU30" s="85">
        <f>VLOOKUP($AO30,Data!$A$2:$O$350,Charts!AU$23,FALSE)</f>
        <v>22.474806067999999</v>
      </c>
      <c r="AV30" s="81">
        <f>VLOOKUP($AO30,Data!$A$2:$O$350,Charts!AV$23,FALSE)</f>
        <v>34.709278232000003</v>
      </c>
      <c r="AW30" s="81">
        <f>VLOOKUP($AO30,Data!$A$2:$O$350,Charts!AW$23,FALSE)</f>
        <v>19.269421589</v>
      </c>
      <c r="AX30" s="81">
        <f>VLOOKUP($AO30,Data!$A$2:$O$350,Charts!AX$23,FALSE)</f>
        <v>13.536217240999999</v>
      </c>
      <c r="AY30" s="81">
        <f t="shared" si="6"/>
        <v>12.029035515</v>
      </c>
      <c r="AZ30" s="81">
        <f t="shared" si="7"/>
        <v>0</v>
      </c>
      <c r="BA30" s="81">
        <f t="shared" si="8"/>
        <v>4.0097542060000002</v>
      </c>
      <c r="BB30" s="81">
        <f t="shared" si="9"/>
        <v>6.4360163469999989</v>
      </c>
      <c r="BC30" s="81">
        <f t="shared" si="14"/>
        <v>3.3888601418000004</v>
      </c>
      <c r="BD30" s="85">
        <f t="shared" si="10"/>
        <v>12.234472164000003</v>
      </c>
      <c r="BE30" s="82">
        <f>VLOOKUP($AO30,Data!$A$2:$O$350,BE$23,FALSE)</f>
        <v>24252945000000</v>
      </c>
      <c r="BF30" s="82">
        <f>VLOOKUP($AO30,Data!$A$2:$O$350,BF$23,FALSE)</f>
        <v>1364705200000</v>
      </c>
      <c r="BG30" s="83">
        <f t="shared" si="11"/>
        <v>102.40400199446107</v>
      </c>
      <c r="BH30" s="71">
        <f t="shared" si="12"/>
        <v>107.78828398657008</v>
      </c>
      <c r="BI30" s="84">
        <f t="shared" si="13"/>
        <v>3</v>
      </c>
      <c r="BJ30" s="71"/>
      <c r="BK30" s="68"/>
      <c r="BL30" s="68"/>
      <c r="BM30" s="68"/>
    </row>
    <row r="31" spans="1:65" ht="23.25" customHeight="1" x14ac:dyDescent="0.25">
      <c r="B31" s="87"/>
      <c r="C31" s="88">
        <f t="shared" si="15"/>
        <v>41518</v>
      </c>
      <c r="D31" s="89"/>
      <c r="E31" s="90"/>
      <c r="F31" s="91">
        <f t="shared" si="16"/>
        <v>16.989332863000001</v>
      </c>
      <c r="G31" s="91"/>
      <c r="H31" s="92"/>
      <c r="I31" s="91">
        <f t="shared" si="17"/>
        <v>12.593663363999999</v>
      </c>
      <c r="J31" s="91"/>
      <c r="K31" s="92"/>
      <c r="L31" s="91">
        <f t="shared" si="18"/>
        <v>15.636329628</v>
      </c>
      <c r="M31" s="93"/>
      <c r="N31" s="91"/>
      <c r="O31" s="91">
        <f t="shared" si="19"/>
        <v>21.433676344999999</v>
      </c>
      <c r="P31" s="89"/>
      <c r="Y31" s="47"/>
      <c r="Z31" s="47"/>
      <c r="AA31" s="47"/>
      <c r="AB31" s="47"/>
      <c r="AC31" s="47"/>
      <c r="AD31" s="47"/>
      <c r="AE31" s="47"/>
      <c r="AF31" s="47"/>
      <c r="AG31" s="47"/>
      <c r="AH31" s="47"/>
      <c r="AI31" s="47"/>
      <c r="AJ31" s="94"/>
      <c r="AK31" s="94"/>
      <c r="AL31" s="95"/>
      <c r="AM31" s="96">
        <v>40695</v>
      </c>
      <c r="AN31" s="94">
        <v>201106</v>
      </c>
      <c r="AO31" s="95" t="str">
        <f t="shared" si="5"/>
        <v>Debt-to-equity ratio201106</v>
      </c>
      <c r="AP31" s="97">
        <f>VLOOKUP($AO31,Data!$A$2:$O$350,Charts!AP$23,FALSE)</f>
        <v>8.4031741323000002</v>
      </c>
      <c r="AQ31" s="98">
        <f>VLOOKUP($AO31,Data!$A$2:$O$350,Charts!AQ$23,FALSE)</f>
        <v>12.657614535</v>
      </c>
      <c r="AR31" s="99">
        <f>VLOOKUP($AO31,Data!$A$2:$O$350,Charts!AR$23,FALSE)</f>
        <v>17.228571517999999</v>
      </c>
      <c r="AS31" s="97">
        <f>VLOOKUP($AO31,Data!$A$2:$O$350,Charts!AS$23,FALSE)</f>
        <v>18.326460784999998</v>
      </c>
      <c r="AT31" s="97">
        <f>VLOOKUP($AO31,Data!$A$2:$O$350,Charts!AT$23,FALSE)</f>
        <v>17.946379675999999</v>
      </c>
      <c r="AU31" s="98">
        <f>VLOOKUP($AO31,Data!$A$2:$O$350,Charts!AU$23,FALSE)</f>
        <v>21.745640394999999</v>
      </c>
      <c r="AV31" s="97">
        <f>VLOOKUP($AO31,Data!$A$2:$O$350,Charts!AV$23,FALSE)</f>
        <v>34.792389178999997</v>
      </c>
      <c r="AW31" s="97">
        <f>VLOOKUP($AO31,Data!$A$2:$O$350,Charts!AW$23,FALSE)</f>
        <v>19.738956394999999</v>
      </c>
      <c r="AX31" s="97">
        <f>VLOOKUP($AO31,Data!$A$2:$O$350,Charts!AX$23,FALSE)</f>
        <v>15.450821379000001</v>
      </c>
      <c r="AY31" s="97">
        <f t="shared" si="6"/>
        <v>12.657614535</v>
      </c>
      <c r="AZ31" s="97">
        <f t="shared" si="7"/>
        <v>0</v>
      </c>
      <c r="BA31" s="97">
        <f t="shared" si="8"/>
        <v>4.5709569829999985</v>
      </c>
      <c r="BB31" s="97">
        <f t="shared" si="9"/>
        <v>4.5170688769999998</v>
      </c>
      <c r="BC31" s="97">
        <f t="shared" si="14"/>
        <v>4.2544404027000002</v>
      </c>
      <c r="BD31" s="98">
        <f t="shared" si="10"/>
        <v>13.046748783999998</v>
      </c>
      <c r="BE31" s="100">
        <f>VLOOKUP($AO31,Data!$A$2:$O$350,BE$23,FALSE)</f>
        <v>25690249000000</v>
      </c>
      <c r="BF31" s="100">
        <f>VLOOKUP($AO31,Data!$A$2:$O$350,BF$23,FALSE)</f>
        <v>1431500300000</v>
      </c>
      <c r="BG31" s="101">
        <f t="shared" si="11"/>
        <v>108.47277762903438</v>
      </c>
      <c r="BH31" s="95">
        <f t="shared" si="12"/>
        <v>113.06395026798481</v>
      </c>
      <c r="BI31" s="102">
        <f t="shared" si="13"/>
        <v>6</v>
      </c>
      <c r="BJ31" s="95"/>
      <c r="BK31" s="47"/>
      <c r="BL31" s="47"/>
      <c r="BM31" s="47"/>
    </row>
    <row r="32" spans="1:65" x14ac:dyDescent="0.25">
      <c r="Y32" s="47"/>
      <c r="Z32" s="47"/>
      <c r="AA32" s="47"/>
      <c r="AB32" s="47"/>
      <c r="AC32" s="47"/>
      <c r="AD32" s="47"/>
      <c r="AE32" s="47"/>
      <c r="AF32" s="47"/>
      <c r="AG32" s="47"/>
      <c r="AH32" s="47"/>
      <c r="AI32" s="47"/>
      <c r="AJ32" s="94"/>
      <c r="AK32" s="94"/>
      <c r="AL32" s="95"/>
      <c r="AM32" s="96">
        <v>40787</v>
      </c>
      <c r="AN32" s="94">
        <v>201109</v>
      </c>
      <c r="AO32" s="95" t="str">
        <f t="shared" si="5"/>
        <v>Debt-to-equity ratio201109</v>
      </c>
      <c r="AP32" s="97">
        <f>VLOOKUP($AO32,Data!$A$2:$O$350,Charts!AP$23,FALSE)</f>
        <v>7.5896280399</v>
      </c>
      <c r="AQ32" s="98">
        <f>VLOOKUP($AO32,Data!$A$2:$O$350,Charts!AQ$23,FALSE)</f>
        <v>13.098464921</v>
      </c>
      <c r="AR32" s="99">
        <f>VLOOKUP($AO32,Data!$A$2:$O$350,Charts!AR$23,FALSE)</f>
        <v>17.169011083000001</v>
      </c>
      <c r="AS32" s="97">
        <f>VLOOKUP($AO32,Data!$A$2:$O$350,Charts!AS$23,FALSE)</f>
        <v>20.07259505</v>
      </c>
      <c r="AT32" s="97">
        <f>VLOOKUP($AO32,Data!$A$2:$O$350,Charts!AT$23,FALSE)</f>
        <v>19.407496690999999</v>
      </c>
      <c r="AU32" s="98">
        <f>VLOOKUP($AO32,Data!$A$2:$O$350,Charts!AU$23,FALSE)</f>
        <v>25.148697917</v>
      </c>
      <c r="AV32" s="97">
        <f>VLOOKUP($AO32,Data!$A$2:$O$350,Charts!AV$23,FALSE)</f>
        <v>41.386036365999999</v>
      </c>
      <c r="AW32" s="97">
        <f>VLOOKUP($AO32,Data!$A$2:$O$350,Charts!AW$23,FALSE)</f>
        <v>20.870624749000001</v>
      </c>
      <c r="AX32" s="97">
        <f>VLOOKUP($AO32,Data!$A$2:$O$350,Charts!AX$23,FALSE)</f>
        <v>13.995085831999999</v>
      </c>
      <c r="AY32" s="97">
        <f t="shared" si="6"/>
        <v>13.098464921</v>
      </c>
      <c r="AZ32" s="97">
        <f t="shared" si="7"/>
        <v>0</v>
      </c>
      <c r="BA32" s="97">
        <f t="shared" si="8"/>
        <v>4.0705461620000012</v>
      </c>
      <c r="BB32" s="97">
        <f t="shared" si="9"/>
        <v>7.9796868339999989</v>
      </c>
      <c r="BC32" s="97">
        <f t="shared" si="14"/>
        <v>5.5088368810999997</v>
      </c>
      <c r="BD32" s="98">
        <f t="shared" si="10"/>
        <v>16.237338448999999</v>
      </c>
      <c r="BE32" s="100">
        <f>VLOOKUP($AO32,Data!$A$2:$O$350,BE$23,FALSE)</f>
        <v>27993121000000</v>
      </c>
      <c r="BF32" s="100">
        <f>VLOOKUP($AO32,Data!$A$2:$O$350,BF$23,FALSE)</f>
        <v>1442387000000</v>
      </c>
      <c r="BG32" s="101">
        <f t="shared" si="11"/>
        <v>118.19626930730225</v>
      </c>
      <c r="BH32" s="95">
        <f t="shared" si="12"/>
        <v>113.92381268462731</v>
      </c>
      <c r="BI32" s="102">
        <f t="shared" si="13"/>
        <v>9</v>
      </c>
      <c r="BJ32" s="95"/>
      <c r="BK32" s="47"/>
      <c r="BL32" s="47"/>
      <c r="BM32" s="47"/>
    </row>
    <row r="33" spans="25:65" x14ac:dyDescent="0.25">
      <c r="Y33" s="47"/>
      <c r="Z33" s="47"/>
      <c r="AA33" s="47"/>
      <c r="AB33" s="47"/>
      <c r="AC33" s="47"/>
      <c r="AD33" s="47"/>
      <c r="AE33" s="47"/>
      <c r="AF33" s="47"/>
      <c r="AG33" s="47"/>
      <c r="AH33" s="47"/>
      <c r="AI33" s="47"/>
      <c r="AJ33" s="94"/>
      <c r="AK33" s="94"/>
      <c r="AL33" s="95"/>
      <c r="AM33" s="96">
        <v>40878</v>
      </c>
      <c r="AN33" s="94">
        <v>201112</v>
      </c>
      <c r="AO33" s="95" t="str">
        <f t="shared" si="5"/>
        <v>Debt-to-equity ratio201112</v>
      </c>
      <c r="AP33" s="97">
        <f>VLOOKUP($AO33,Data!$A$2:$O$350,Charts!AP$23,FALSE)</f>
        <v>6.1920158497999997</v>
      </c>
      <c r="AQ33" s="98">
        <f>VLOOKUP($AO33,Data!$A$2:$O$350,Charts!AQ$23,FALSE)</f>
        <v>13.601103931999999</v>
      </c>
      <c r="AR33" s="99">
        <f>VLOOKUP($AO33,Data!$A$2:$O$350,Charts!AR$23,FALSE)</f>
        <v>18.355808815</v>
      </c>
      <c r="AS33" s="97">
        <f>VLOOKUP($AO33,Data!$A$2:$O$350,Charts!AS$23,FALSE)</f>
        <v>18.486056401999999</v>
      </c>
      <c r="AT33" s="97">
        <f>VLOOKUP($AO33,Data!$A$2:$O$350,Charts!AT$23,FALSE)</f>
        <v>19.637309651999999</v>
      </c>
      <c r="AU33" s="98">
        <f>VLOOKUP($AO33,Data!$A$2:$O$350,Charts!AU$23,FALSE)</f>
        <v>27.508320116</v>
      </c>
      <c r="AV33" s="97">
        <f>VLOOKUP($AO33,Data!$A$2:$O$350,Charts!AV$23,FALSE)</f>
        <v>105.41728548</v>
      </c>
      <c r="AW33" s="97">
        <f>VLOOKUP($AO33,Data!$A$2:$O$350,Charts!AW$23,FALSE)</f>
        <v>20.584400338999998</v>
      </c>
      <c r="AX33" s="97">
        <f>VLOOKUP($AO33,Data!$A$2:$O$350,Charts!AX$23,FALSE)</f>
        <v>17.071657600000002</v>
      </c>
      <c r="AY33" s="97">
        <f t="shared" si="6"/>
        <v>13.601103931999999</v>
      </c>
      <c r="AZ33" s="97">
        <f t="shared" si="7"/>
        <v>0</v>
      </c>
      <c r="BA33" s="97">
        <f t="shared" si="8"/>
        <v>4.7547048830000005</v>
      </c>
      <c r="BB33" s="97">
        <f t="shared" si="9"/>
        <v>9.1525113010000005</v>
      </c>
      <c r="BC33" s="97">
        <f t="shared" si="14"/>
        <v>7.4090880821999994</v>
      </c>
      <c r="BD33" s="98">
        <f t="shared" si="10"/>
        <v>77.908965364000011</v>
      </c>
      <c r="BE33" s="100">
        <f>VLOOKUP($AO33,Data!$A$2:$O$350,BE$23,FALSE)</f>
        <v>27280986000000</v>
      </c>
      <c r="BF33" s="100">
        <f>VLOOKUP($AO33,Data!$A$2:$O$350,BF$23,FALSE)</f>
        <v>1389242600000</v>
      </c>
      <c r="BG33" s="101">
        <f t="shared" si="11"/>
        <v>115.18939843201987</v>
      </c>
      <c r="BH33" s="95">
        <f t="shared" si="12"/>
        <v>109.72631737245595</v>
      </c>
      <c r="BI33" s="102">
        <f t="shared" si="13"/>
        <v>12</v>
      </c>
      <c r="BJ33" s="95"/>
      <c r="BK33" s="47"/>
      <c r="BL33" s="47"/>
      <c r="BM33" s="47"/>
    </row>
    <row r="34" spans="25:65" x14ac:dyDescent="0.25">
      <c r="Y34" s="47"/>
      <c r="Z34" s="47"/>
      <c r="AA34" s="47"/>
      <c r="AB34" s="47"/>
      <c r="AC34" s="47"/>
      <c r="AD34" s="47"/>
      <c r="AE34" s="47"/>
      <c r="AF34" s="47"/>
      <c r="AG34" s="47"/>
      <c r="AH34" s="47"/>
      <c r="AI34" s="47"/>
      <c r="AJ34" s="94"/>
      <c r="AK34" s="94"/>
      <c r="AL34" s="95"/>
      <c r="AM34" s="96">
        <v>40969</v>
      </c>
      <c r="AN34" s="94">
        <v>201203</v>
      </c>
      <c r="AO34" s="95" t="str">
        <f t="shared" si="5"/>
        <v>Debt-to-equity ratio201203</v>
      </c>
      <c r="AP34" s="97">
        <f>VLOOKUP($AO34,Data!$A$2:$O$350,Charts!AP$23,FALSE)</f>
        <v>6.2470003136000001</v>
      </c>
      <c r="AQ34" s="98">
        <f>VLOOKUP($AO34,Data!$A$2:$O$350,Charts!AQ$23,FALSE)</f>
        <v>13.223111506</v>
      </c>
      <c r="AR34" s="99">
        <f>VLOOKUP($AO34,Data!$A$2:$O$350,Charts!AR$23,FALSE)</f>
        <v>18.068242175999998</v>
      </c>
      <c r="AS34" s="97">
        <f>VLOOKUP($AO34,Data!$A$2:$O$350,Charts!AS$23,FALSE)</f>
        <v>23.630645040000001</v>
      </c>
      <c r="AT34" s="97">
        <f>VLOOKUP($AO34,Data!$A$2:$O$350,Charts!AT$23,FALSE)</f>
        <v>19.118659793999999</v>
      </c>
      <c r="AU34" s="98">
        <f>VLOOKUP($AO34,Data!$A$2:$O$350,Charts!AU$23,FALSE)</f>
        <v>25.000445342999999</v>
      </c>
      <c r="AV34" s="97">
        <f>VLOOKUP($AO34,Data!$A$2:$O$350,Charts!AV$23,FALSE)</f>
        <v>79.656164645999993</v>
      </c>
      <c r="AW34" s="97">
        <f>VLOOKUP($AO34,Data!$A$2:$O$350,Charts!AW$23,FALSE)</f>
        <v>19.997566521</v>
      </c>
      <c r="AX34" s="97">
        <f>VLOOKUP($AO34,Data!$A$2:$O$350,Charts!AX$23,FALSE)</f>
        <v>17.343488754999999</v>
      </c>
      <c r="AY34" s="97">
        <f t="shared" si="6"/>
        <v>13.223111506</v>
      </c>
      <c r="AZ34" s="97">
        <f t="shared" si="7"/>
        <v>0</v>
      </c>
      <c r="BA34" s="97">
        <f t="shared" si="8"/>
        <v>4.8451306699999979</v>
      </c>
      <c r="BB34" s="97">
        <f t="shared" si="9"/>
        <v>6.9322031670000008</v>
      </c>
      <c r="BC34" s="97">
        <f t="shared" si="14"/>
        <v>6.9761111924000003</v>
      </c>
      <c r="BD34" s="98">
        <f t="shared" si="10"/>
        <v>54.655719302999998</v>
      </c>
      <c r="BE34" s="100">
        <f>VLOOKUP($AO34,Data!$A$2:$O$350,BE$23,FALSE)</f>
        <v>26862001000000</v>
      </c>
      <c r="BF34" s="100">
        <f>VLOOKUP($AO34,Data!$A$2:$O$350,BF$23,FALSE)</f>
        <v>1405014800000</v>
      </c>
      <c r="BG34" s="101">
        <f t="shared" si="11"/>
        <v>113.42030437867298</v>
      </c>
      <c r="BH34" s="95">
        <f t="shared" si="12"/>
        <v>110.97205042358888</v>
      </c>
      <c r="BI34" s="102">
        <f t="shared" si="13"/>
        <v>3</v>
      </c>
      <c r="BJ34" s="95"/>
      <c r="BK34" s="47"/>
      <c r="BL34" s="47"/>
      <c r="BM34" s="47"/>
    </row>
    <row r="35" spans="25:65" x14ac:dyDescent="0.25">
      <c r="Y35" s="47"/>
      <c r="Z35" s="47"/>
      <c r="AA35" s="47"/>
      <c r="AB35" s="47"/>
      <c r="AC35" s="47"/>
      <c r="AD35" s="47"/>
      <c r="AE35" s="47"/>
      <c r="AF35" s="47"/>
      <c r="AG35" s="47"/>
      <c r="AH35" s="47"/>
      <c r="AI35" s="47"/>
      <c r="AJ35" s="94"/>
      <c r="AK35" s="94"/>
      <c r="AL35" s="95"/>
      <c r="AM35" s="96">
        <v>41061</v>
      </c>
      <c r="AN35" s="94">
        <v>201206</v>
      </c>
      <c r="AO35" s="95" t="str">
        <f t="shared" si="5"/>
        <v>Debt-to-equity ratio201206</v>
      </c>
      <c r="AP35" s="97">
        <f>VLOOKUP($AO35,Data!$A$2:$O$350,Charts!AP$23,FALSE)</f>
        <v>7.3414681794999996</v>
      </c>
      <c r="AQ35" s="98">
        <f>VLOOKUP($AO35,Data!$A$2:$O$350,Charts!AQ$23,FALSE)</f>
        <v>13.632595045</v>
      </c>
      <c r="AR35" s="99">
        <f>VLOOKUP($AO35,Data!$A$2:$O$350,Charts!AR$23,FALSE)</f>
        <v>18.069296552000001</v>
      </c>
      <c r="AS35" s="97">
        <f>VLOOKUP($AO35,Data!$A$2:$O$350,Charts!AS$23,FALSE)</f>
        <v>28.942036733999998</v>
      </c>
      <c r="AT35" s="97">
        <f>VLOOKUP($AO35,Data!$A$2:$O$350,Charts!AT$23,FALSE)</f>
        <v>19.354724582999999</v>
      </c>
      <c r="AU35" s="98">
        <f>VLOOKUP($AO35,Data!$A$2:$O$350,Charts!AU$23,FALSE)</f>
        <v>24.129336823999999</v>
      </c>
      <c r="AV35" s="97">
        <f>VLOOKUP($AO35,Data!$A$2:$O$350,Charts!AV$23,FALSE)</f>
        <v>54.718742562999999</v>
      </c>
      <c r="AW35" s="97">
        <f>VLOOKUP($AO35,Data!$A$2:$O$350,Charts!AW$23,FALSE)</f>
        <v>20.525470323</v>
      </c>
      <c r="AX35" s="97">
        <f>VLOOKUP($AO35,Data!$A$2:$O$350,Charts!AX$23,FALSE)</f>
        <v>16.959415154999999</v>
      </c>
      <c r="AY35" s="97">
        <f t="shared" si="6"/>
        <v>13.632595045</v>
      </c>
      <c r="AZ35" s="97">
        <f t="shared" si="7"/>
        <v>0</v>
      </c>
      <c r="BA35" s="97">
        <f t="shared" si="8"/>
        <v>4.4367015070000004</v>
      </c>
      <c r="BB35" s="97">
        <f t="shared" si="9"/>
        <v>6.0600402719999984</v>
      </c>
      <c r="BC35" s="97">
        <f t="shared" si="14"/>
        <v>6.2911268655000008</v>
      </c>
      <c r="BD35" s="98">
        <f t="shared" si="10"/>
        <v>30.589405739</v>
      </c>
      <c r="BE35" s="100">
        <f>VLOOKUP($AO35,Data!$A$2:$O$350,BE$23,FALSE)</f>
        <v>27668241000000</v>
      </c>
      <c r="BF35" s="100">
        <f>VLOOKUP($AO35,Data!$A$2:$O$350,BF$23,FALSE)</f>
        <v>1429534200000</v>
      </c>
      <c r="BG35" s="101">
        <f t="shared" si="11"/>
        <v>116.82451786977744</v>
      </c>
      <c r="BH35" s="95">
        <f t="shared" si="12"/>
        <v>112.90866211846651</v>
      </c>
      <c r="BI35" s="102">
        <f t="shared" si="13"/>
        <v>6</v>
      </c>
      <c r="BJ35" s="95"/>
      <c r="BK35" s="47"/>
      <c r="BL35" s="47"/>
      <c r="BM35" s="47"/>
    </row>
    <row r="36" spans="25:65" x14ac:dyDescent="0.25">
      <c r="Y36" s="47"/>
      <c r="Z36" s="47"/>
      <c r="AA36" s="47"/>
      <c r="AB36" s="47"/>
      <c r="AC36" s="47"/>
      <c r="AD36" s="47"/>
      <c r="AE36" s="47"/>
      <c r="AF36" s="47"/>
      <c r="AG36" s="47"/>
      <c r="AH36" s="47"/>
      <c r="AI36" s="47"/>
      <c r="AJ36" s="94"/>
      <c r="AK36" s="94"/>
      <c r="AL36" s="95"/>
      <c r="AM36" s="96">
        <v>41153</v>
      </c>
      <c r="AN36" s="94">
        <v>201209</v>
      </c>
      <c r="AO36" s="95" t="str">
        <f>CONCATENATE($AO$21,AN36)</f>
        <v>Debt-to-equity ratio201209</v>
      </c>
      <c r="AP36" s="97">
        <f>VLOOKUP($AO36,Data!$A$2:$O$350,Charts!AP$23,FALSE)</f>
        <v>7.190045531</v>
      </c>
      <c r="AQ36" s="98">
        <f>VLOOKUP($AO36,Data!$A$2:$O$350,Charts!AQ$23,FALSE)</f>
        <v>13.505684895</v>
      </c>
      <c r="AR36" s="99">
        <f>VLOOKUP($AO36,Data!$A$2:$O$350,Charts!AR$23,FALSE)</f>
        <v>17.695641616</v>
      </c>
      <c r="AS36" s="97">
        <f>VLOOKUP($AO36,Data!$A$2:$O$350,Charts!AS$23,FALSE)</f>
        <v>18.270162186</v>
      </c>
      <c r="AT36" s="97">
        <f>VLOOKUP($AO36,Data!$A$2:$O$350,Charts!AT$23,FALSE)</f>
        <v>19.077640022000001</v>
      </c>
      <c r="AU36" s="98">
        <f>VLOOKUP($AO36,Data!$A$2:$O$350,Charts!AU$23,FALSE)</f>
        <v>24.119469583000001</v>
      </c>
      <c r="AV36" s="97">
        <f>VLOOKUP($AO36,Data!$A$2:$O$350,Charts!AV$23,FALSE)</f>
        <v>43.975490174000001</v>
      </c>
      <c r="AW36" s="97">
        <f>VLOOKUP($AO36,Data!$A$2:$O$350,Charts!AW$23,FALSE)</f>
        <v>20.275544234000002</v>
      </c>
      <c r="AX36" s="97">
        <f>VLOOKUP($AO36,Data!$A$2:$O$350,Charts!AX$23,FALSE)</f>
        <v>17.658248777000001</v>
      </c>
      <c r="AY36" s="97">
        <f>IF(AQ36&lt;0,0,AQ36)</f>
        <v>13.505684895</v>
      </c>
      <c r="AZ36" s="97">
        <f>IF(AQ36&lt;0,AQ36,0)</f>
        <v>0</v>
      </c>
      <c r="BA36" s="97">
        <f>AR36-AY36</f>
        <v>4.1899567209999997</v>
      </c>
      <c r="BB36" s="97">
        <f>AU36-AR36</f>
        <v>6.4238279670000011</v>
      </c>
      <c r="BC36" s="97">
        <f>AQ36-AP36</f>
        <v>6.3156393639999999</v>
      </c>
      <c r="BD36" s="98">
        <f>AV36-AU36</f>
        <v>19.856020591</v>
      </c>
      <c r="BE36" s="100">
        <f>VLOOKUP($AO36,Data!$A$2:$O$350,BE$23,FALSE)</f>
        <v>27848557000000</v>
      </c>
      <c r="BF36" s="100">
        <f>VLOOKUP($AO36,Data!$A$2:$O$350,BF$23,FALSE)</f>
        <v>1459748500000</v>
      </c>
      <c r="BG36" s="101">
        <f>IF($AP$21=0,BE36/BE$25*100,(100*(BE36*12/$BI36)/BE$25))</f>
        <v>117.585872007332</v>
      </c>
      <c r="BH36" s="95">
        <f>IF($AQ$21=0,BF36/BF$25*100,100*((BF36*12/$BI36)/BF$25))</f>
        <v>115.29507315350574</v>
      </c>
      <c r="BI36" s="102">
        <f>MONTH(AM36)</f>
        <v>9</v>
      </c>
      <c r="BJ36" s="95"/>
      <c r="BK36" s="47"/>
      <c r="BL36" s="47"/>
      <c r="BM36" s="47"/>
    </row>
    <row r="37" spans="25:65" x14ac:dyDescent="0.25">
      <c r="Y37" s="47"/>
      <c r="Z37" s="47"/>
      <c r="AA37" s="47"/>
      <c r="AB37" s="47"/>
      <c r="AC37" s="47"/>
      <c r="AD37" s="47"/>
      <c r="AE37" s="47"/>
      <c r="AF37" s="47"/>
      <c r="AG37" s="47"/>
      <c r="AH37" s="47"/>
      <c r="AI37" s="47"/>
      <c r="AJ37" s="94"/>
      <c r="AK37" s="94"/>
      <c r="AL37" s="95"/>
      <c r="AM37" s="96">
        <v>41244</v>
      </c>
      <c r="AN37" s="94">
        <v>201212</v>
      </c>
      <c r="AO37" s="95" t="str">
        <f>CONCATENATE($AO$21,AN37)</f>
        <v>Debt-to-equity ratio201212</v>
      </c>
      <c r="AP37" s="97">
        <f>VLOOKUP($AO37,Data!$A$2:$O$350,Charts!AP$23,FALSE)</f>
        <v>9.3041190142999994</v>
      </c>
      <c r="AQ37" s="98">
        <f>VLOOKUP($AO37,Data!$A$2:$O$350,Charts!AQ$23,FALSE)</f>
        <v>13.338578613999999</v>
      </c>
      <c r="AR37" s="99">
        <f>VLOOKUP($AO37,Data!$A$2:$O$350,Charts!AR$23,FALSE)</f>
        <v>16.214172640000001</v>
      </c>
      <c r="AS37" s="97">
        <f>VLOOKUP($AO37,Data!$A$2:$O$350,Charts!AS$23,FALSE)</f>
        <v>20.89879088</v>
      </c>
      <c r="AT37" s="97">
        <f>VLOOKUP($AO37,Data!$A$2:$O$350,Charts!AT$23,FALSE)</f>
        <v>18.123599372000001</v>
      </c>
      <c r="AU37" s="98">
        <f>VLOOKUP($AO37,Data!$A$2:$O$350,Charts!AU$23,FALSE)</f>
        <v>22.652443834</v>
      </c>
      <c r="AV37" s="97">
        <f>VLOOKUP($AO37,Data!$A$2:$O$350,Charts!AV$23,FALSE)</f>
        <v>35.984648479999997</v>
      </c>
      <c r="AW37" s="97">
        <f>VLOOKUP($AO37,Data!$A$2:$O$350,Charts!AW$23,FALSE)</f>
        <v>19.074531790000002</v>
      </c>
      <c r="AX37" s="97">
        <f>VLOOKUP($AO37,Data!$A$2:$O$350,Charts!AX$23,FALSE)</f>
        <v>15.485303843000001</v>
      </c>
      <c r="AY37" s="97">
        <f>IF(AQ37&lt;0,0,AQ37)</f>
        <v>13.338578613999999</v>
      </c>
      <c r="AZ37" s="97">
        <f>IF(AQ37&lt;0,AQ37,0)</f>
        <v>0</v>
      </c>
      <c r="BA37" s="97">
        <f>AR37-AY37</f>
        <v>2.8755940260000017</v>
      </c>
      <c r="BB37" s="97">
        <f>AU37-AR37</f>
        <v>6.4382711939999986</v>
      </c>
      <c r="BC37" s="97">
        <f>AQ37-AP37</f>
        <v>4.0344595996999999</v>
      </c>
      <c r="BD37" s="98">
        <f>AV37-AU37</f>
        <v>13.332204645999997</v>
      </c>
      <c r="BE37" s="100">
        <f>VLOOKUP($AO37,Data!$A$2:$O$350,BE$23,FALSE)</f>
        <v>26549182000000</v>
      </c>
      <c r="BF37" s="100">
        <f>VLOOKUP($AO37,Data!$A$2:$O$350,BF$23,FALSE)</f>
        <v>1464895600000</v>
      </c>
      <c r="BG37" s="101">
        <f>IF($AP$21=0,BE37/BE$25*100,(100*(BE37*12/$BI37)/BE$25))</f>
        <v>112.09947849546971</v>
      </c>
      <c r="BH37" s="95">
        <f>IF($AQ$21=0,BF37/BF$25*100,100*((BF37*12/$BI37)/BF$25))</f>
        <v>115.70160569731614</v>
      </c>
      <c r="BI37" s="102">
        <f>MONTH(AM37)</f>
        <v>12</v>
      </c>
      <c r="BJ37" s="95"/>
      <c r="BK37" s="47"/>
      <c r="BL37" s="47"/>
      <c r="BM37" s="47"/>
    </row>
    <row r="38" spans="25:65" x14ac:dyDescent="0.25">
      <c r="Y38" s="47"/>
      <c r="Z38" s="47"/>
      <c r="AA38" s="47"/>
      <c r="AB38" s="47"/>
      <c r="AC38" s="47"/>
      <c r="AD38" s="47"/>
      <c r="AE38" s="47"/>
      <c r="AF38" s="47"/>
      <c r="AG38" s="47"/>
      <c r="AH38" s="47"/>
      <c r="AI38" s="47"/>
      <c r="AJ38" s="94"/>
      <c r="AK38" s="94"/>
      <c r="AL38" s="95"/>
      <c r="AM38" s="96">
        <v>41334</v>
      </c>
      <c r="AN38" s="94">
        <v>201303</v>
      </c>
      <c r="AO38" s="95" t="str">
        <f>CONCATENATE($AO$21,AN38)</f>
        <v>Debt-to-equity ratio201303</v>
      </c>
      <c r="AP38" s="97">
        <f>VLOOKUP($AO38,Data!$A$2:$O$350,Charts!AP$23,FALSE)</f>
        <v>8.7711564288999995</v>
      </c>
      <c r="AQ38" s="98">
        <f>VLOOKUP($AO38,Data!$A$2:$O$350,Charts!AQ$23,FALSE)</f>
        <v>12.676553098999999</v>
      </c>
      <c r="AR38" s="99">
        <f>VLOOKUP($AO38,Data!$A$2:$O$350,Charts!AR$23,FALSE)</f>
        <v>16.720662656999998</v>
      </c>
      <c r="AS38" s="97">
        <f>VLOOKUP($AO38,Data!$A$2:$O$350,Charts!AS$23,FALSE)</f>
        <v>18.668713668999999</v>
      </c>
      <c r="AT38" s="97">
        <f>VLOOKUP($AO38,Data!$A$2:$O$350,Charts!AT$23,FALSE)</f>
        <v>17.949426679999998</v>
      </c>
      <c r="AU38" s="98">
        <f>VLOOKUP($AO38,Data!$A$2:$O$350,Charts!AU$23,FALSE)</f>
        <v>22.129159724000001</v>
      </c>
      <c r="AV38" s="97">
        <f>VLOOKUP($AO38,Data!$A$2:$O$350,Charts!AV$23,FALSE)</f>
        <v>33.236635311999997</v>
      </c>
      <c r="AW38" s="97">
        <f>VLOOKUP($AO38,Data!$A$2:$O$350,Charts!AW$23,FALSE)</f>
        <v>18.873544982999999</v>
      </c>
      <c r="AX38" s="97">
        <f>VLOOKUP($AO38,Data!$A$2:$O$350,Charts!AX$23,FALSE)</f>
        <v>13.760811050999999</v>
      </c>
      <c r="AY38" s="97">
        <f>IF(AQ38&lt;0,0,AQ38)</f>
        <v>12.676553098999999</v>
      </c>
      <c r="AZ38" s="97">
        <f>IF(AQ38&lt;0,AQ38,0)</f>
        <v>0</v>
      </c>
      <c r="BA38" s="97">
        <f>AR38-AY38</f>
        <v>4.0441095579999988</v>
      </c>
      <c r="BB38" s="97">
        <f>AU38-AR38</f>
        <v>5.4084970670000025</v>
      </c>
      <c r="BC38" s="97">
        <f>AQ38-AP38</f>
        <v>3.9053966701</v>
      </c>
      <c r="BD38" s="98">
        <f>AV38-AU38</f>
        <v>11.107475587999996</v>
      </c>
      <c r="BE38" s="100">
        <f>VLOOKUP($AO38,Data!$A$2:$O$350,BE$23,FALSE)</f>
        <v>26610058000000</v>
      </c>
      <c r="BF38" s="100">
        <f>VLOOKUP($AO38,Data!$A$2:$O$350,BF$23,FALSE)</f>
        <v>1482501800000</v>
      </c>
      <c r="BG38" s="101">
        <f>IF($AP$21=0,BE38/BE$25*100,(100*(BE38*12/$BI38)/BE$25))</f>
        <v>112.35651721903153</v>
      </c>
      <c r="BH38" s="95">
        <f>IF($AQ$21=0,BF38/BF$25*100,100*((BF38*12/$BI38)/BF$25))</f>
        <v>117.09219326562345</v>
      </c>
      <c r="BI38" s="102">
        <f>MONTH(AM38)</f>
        <v>3</v>
      </c>
      <c r="BJ38" s="95"/>
      <c r="BK38" s="47"/>
      <c r="BL38" s="47"/>
      <c r="BM38" s="47"/>
    </row>
    <row r="39" spans="25:65" x14ac:dyDescent="0.25">
      <c r="Y39" s="47"/>
      <c r="Z39" s="47"/>
      <c r="AA39" s="47"/>
      <c r="AB39" s="47"/>
      <c r="AC39" s="47"/>
      <c r="AD39" s="47"/>
      <c r="AE39" s="47"/>
      <c r="AF39" s="47"/>
      <c r="AG39" s="47"/>
      <c r="AH39" s="47"/>
      <c r="AI39" s="47"/>
      <c r="AJ39" s="94"/>
      <c r="AK39" s="94"/>
      <c r="AL39" s="95"/>
      <c r="AM39" s="96">
        <v>41426</v>
      </c>
      <c r="AN39" s="94">
        <v>201306</v>
      </c>
      <c r="AO39" s="95" t="str">
        <f t="shared" ref="AO39:AO40" si="20">CONCATENATE($AO$21,AN39)</f>
        <v>Debt-to-equity ratio201306</v>
      </c>
      <c r="AP39" s="97">
        <f>VLOOKUP($AO39,Data!$A$2:$O$350,Charts!AP$23,FALSE)</f>
        <v>8.2712649018000004</v>
      </c>
      <c r="AQ39" s="98">
        <f>VLOOKUP($AO39,Data!$A$2:$O$350,Charts!AQ$23,FALSE)</f>
        <v>12.538017357999999</v>
      </c>
      <c r="AR39" s="99">
        <f>VLOOKUP($AO39,Data!$A$2:$O$350,Charts!AR$23,FALSE)</f>
        <v>16.025217888</v>
      </c>
      <c r="AS39" s="97">
        <f>VLOOKUP($AO39,Data!$A$2:$O$350,Charts!AS$23,FALSE)</f>
        <v>17.299444395999998</v>
      </c>
      <c r="AT39" s="97">
        <f>VLOOKUP($AO39,Data!$A$2:$O$350,Charts!AT$23,FALSE)</f>
        <v>17.453778346</v>
      </c>
      <c r="AU39" s="98">
        <f>VLOOKUP($AO39,Data!$A$2:$O$350,Charts!AU$23,FALSE)</f>
        <v>22.311463955000001</v>
      </c>
      <c r="AV39" s="97">
        <f>VLOOKUP($AO39,Data!$A$2:$O$350,Charts!AV$23,FALSE)</f>
        <v>28.771186822000001</v>
      </c>
      <c r="AW39" s="97">
        <f>VLOOKUP($AO39,Data!$A$2:$O$350,Charts!AW$23,FALSE)</f>
        <v>18.873322988000002</v>
      </c>
      <c r="AX39" s="97">
        <f>VLOOKUP($AO39,Data!$A$2:$O$350,Charts!AX$23,FALSE)</f>
        <v>13.666080766</v>
      </c>
      <c r="AY39" s="97">
        <f t="shared" ref="AY39:AY40" si="21">IF(AQ39&lt;0,0,AQ39)</f>
        <v>12.538017357999999</v>
      </c>
      <c r="AZ39" s="97">
        <f t="shared" ref="AZ39:AZ40" si="22">IF(AQ39&lt;0,AQ39,0)</f>
        <v>0</v>
      </c>
      <c r="BA39" s="97">
        <f t="shared" ref="BA39:BA40" si="23">AR39-AY39</f>
        <v>3.4872005300000009</v>
      </c>
      <c r="BB39" s="97">
        <f t="shared" ref="BB39:BB40" si="24">AU39-AR39</f>
        <v>6.2862460670000004</v>
      </c>
      <c r="BC39" s="97">
        <f t="shared" ref="BC39:BC40" si="25">AQ39-AP39</f>
        <v>4.266752456199999</v>
      </c>
      <c r="BD39" s="98">
        <f t="shared" ref="BD39:BD40" si="26">AV39-AU39</f>
        <v>6.459722867</v>
      </c>
      <c r="BE39" s="100">
        <f>VLOOKUP($AO39,Data!$A$2:$O$350,BE$23,FALSE)</f>
        <v>25543615000000</v>
      </c>
      <c r="BF39" s="100">
        <f>VLOOKUP($AO39,Data!$A$2:$O$350,BF$23,FALSE)</f>
        <v>1463500600000</v>
      </c>
      <c r="BG39" s="101">
        <f t="shared" ref="BG39:BG40" si="27">IF($AP$21=0,BE39/BE$25*100,(100*(BE39*12/$BI39)/BE$25))</f>
        <v>107.85364010043916</v>
      </c>
      <c r="BH39" s="95">
        <f t="shared" ref="BH39:BH40" si="28">IF($AQ$21=0,BF39/BF$25*100,100*((BF39*12/$BI39)/BF$25))</f>
        <v>115.5914246441764</v>
      </c>
      <c r="BI39" s="102">
        <f t="shared" ref="BI39:BI40" si="29">MONTH(AM39)</f>
        <v>6</v>
      </c>
      <c r="BJ39" s="95"/>
      <c r="BK39" s="47"/>
      <c r="BL39" s="47"/>
      <c r="BM39" s="47"/>
    </row>
    <row r="40" spans="25:65" x14ac:dyDescent="0.25">
      <c r="Y40" s="47"/>
      <c r="Z40" s="47"/>
      <c r="AA40" s="47"/>
      <c r="AB40" s="47"/>
      <c r="AC40" s="47"/>
      <c r="AD40" s="47"/>
      <c r="AE40" s="47"/>
      <c r="AF40" s="47"/>
      <c r="AG40" s="47"/>
      <c r="AH40" s="47"/>
      <c r="AI40" s="47"/>
      <c r="AJ40" s="94"/>
      <c r="AK40" s="94"/>
      <c r="AL40" s="95"/>
      <c r="AM40" s="96">
        <v>41518</v>
      </c>
      <c r="AN40" s="94">
        <v>201309</v>
      </c>
      <c r="AO40" s="95" t="str">
        <f t="shared" si="20"/>
        <v>Debt-to-equity ratio201309</v>
      </c>
      <c r="AP40" s="97">
        <f>VLOOKUP($AO40,Data!$A$2:$O$350,Charts!AP$23,FALSE)</f>
        <v>8.3366369500000008</v>
      </c>
      <c r="AQ40" s="98">
        <f>VLOOKUP($AO40,Data!$A$2:$O$350,Charts!AQ$23,FALSE)</f>
        <v>12.593663363999999</v>
      </c>
      <c r="AR40" s="99">
        <f>VLOOKUP($AO40,Data!$A$2:$O$350,Charts!AR$23,FALSE)</f>
        <v>15.636329628</v>
      </c>
      <c r="AS40" s="97">
        <f>VLOOKUP($AO40,Data!$A$2:$O$350,Charts!AS$23,FALSE)</f>
        <v>16.865654428999999</v>
      </c>
      <c r="AT40" s="97">
        <f>VLOOKUP($AO40,Data!$A$2:$O$350,Charts!AT$23,FALSE)</f>
        <v>16.989332863000001</v>
      </c>
      <c r="AU40" s="98">
        <f>VLOOKUP($AO40,Data!$A$2:$O$350,Charts!AU$23,FALSE)</f>
        <v>21.433676344999999</v>
      </c>
      <c r="AV40" s="97">
        <f>VLOOKUP($AO40,Data!$A$2:$O$350,Charts!AV$23,FALSE)</f>
        <v>27.632216173</v>
      </c>
      <c r="AW40" s="97">
        <f>VLOOKUP($AO40,Data!$A$2:$O$350,Charts!AW$23,FALSE)</f>
        <v>18.346470834000002</v>
      </c>
      <c r="AX40" s="97">
        <f>VLOOKUP($AO40,Data!$A$2:$O$350,Charts!AX$23,FALSE)</f>
        <v>14.50675303</v>
      </c>
      <c r="AY40" s="97">
        <f t="shared" si="21"/>
        <v>12.593663363999999</v>
      </c>
      <c r="AZ40" s="97">
        <f t="shared" si="22"/>
        <v>0</v>
      </c>
      <c r="BA40" s="97">
        <f t="shared" si="23"/>
        <v>3.0426662640000011</v>
      </c>
      <c r="BB40" s="97">
        <f t="shared" si="24"/>
        <v>5.7973467169999982</v>
      </c>
      <c r="BC40" s="97">
        <f t="shared" si="25"/>
        <v>4.2570264139999985</v>
      </c>
      <c r="BD40" s="98">
        <f t="shared" si="26"/>
        <v>6.1985398280000013</v>
      </c>
      <c r="BE40" s="100">
        <f>VLOOKUP($AO40,Data!$A$2:$O$350,BE$23,FALSE)</f>
        <v>24991571000000</v>
      </c>
      <c r="BF40" s="100">
        <f>VLOOKUP($AO40,Data!$A$2:$O$350,BF$23,FALSE)</f>
        <v>1471015400000</v>
      </c>
      <c r="BG40" s="101">
        <f t="shared" si="27"/>
        <v>105.52272668447958</v>
      </c>
      <c r="BH40" s="95">
        <f t="shared" si="28"/>
        <v>116.18496484355593</v>
      </c>
      <c r="BI40" s="102">
        <f t="shared" si="29"/>
        <v>9</v>
      </c>
      <c r="BJ40" s="95"/>
      <c r="BK40" s="47"/>
      <c r="BL40" s="47"/>
      <c r="BM40" s="47"/>
    </row>
    <row r="41" spans="25:65" x14ac:dyDescent="0.25">
      <c r="Y41" s="47"/>
      <c r="Z41" s="47"/>
      <c r="AA41" s="47"/>
      <c r="AB41" s="47"/>
      <c r="AC41" s="47"/>
      <c r="AD41" s="47"/>
      <c r="AE41" s="47"/>
      <c r="AF41" s="47"/>
      <c r="AG41" s="47"/>
      <c r="AH41" s="47"/>
      <c r="AI41" s="47"/>
      <c r="AJ41" s="94"/>
      <c r="AK41" s="94"/>
      <c r="AL41" s="95"/>
      <c r="AM41" s="96"/>
      <c r="AN41" s="94"/>
      <c r="AO41" s="95"/>
      <c r="AP41" s="97"/>
      <c r="AQ41" s="97"/>
      <c r="AR41" s="97"/>
      <c r="AS41" s="97"/>
      <c r="AT41" s="97"/>
      <c r="AU41" s="97"/>
      <c r="AV41" s="97"/>
      <c r="AW41" s="97"/>
      <c r="AX41" s="97"/>
      <c r="AY41" s="97"/>
      <c r="AZ41" s="97"/>
      <c r="BA41" s="97"/>
      <c r="BB41" s="97"/>
      <c r="BC41" s="97"/>
      <c r="BD41" s="102"/>
      <c r="BE41" s="102">
        <f>(BE40-BE25)/1000000000</f>
        <v>1307.98</v>
      </c>
      <c r="BF41" s="102">
        <f>(BF40-BF25)/1000000000</f>
        <v>204.91749999999999</v>
      </c>
      <c r="BG41" s="95"/>
      <c r="BH41" s="102"/>
      <c r="BI41" s="95"/>
      <c r="BJ41" s="95"/>
      <c r="BK41" s="47"/>
      <c r="BL41" s="47"/>
      <c r="BM41" s="47"/>
    </row>
    <row r="42" spans="25:65" ht="30" customHeight="1" x14ac:dyDescent="0.25">
      <c r="Y42" s="47"/>
      <c r="Z42" s="47"/>
      <c r="AA42" s="47"/>
      <c r="AB42" s="47"/>
      <c r="AC42" s="47"/>
      <c r="AD42" s="47"/>
      <c r="AE42" s="47"/>
      <c r="AF42" s="47"/>
      <c r="AG42" s="47"/>
      <c r="AH42" s="47"/>
      <c r="AI42" s="47"/>
      <c r="AJ42" s="94"/>
      <c r="AK42" s="94"/>
      <c r="AL42" s="95"/>
      <c r="AM42" s="95"/>
      <c r="AN42" s="95"/>
      <c r="AO42" s="95"/>
      <c r="AP42" s="95" t="s">
        <v>16</v>
      </c>
      <c r="AQ42" s="95" t="s">
        <v>187</v>
      </c>
      <c r="AR42" s="95"/>
      <c r="AS42" s="95"/>
      <c r="AT42" s="95"/>
      <c r="AU42" s="95"/>
      <c r="AV42" s="95"/>
      <c r="AW42" s="95"/>
      <c r="AX42" s="95"/>
      <c r="AY42" s="95"/>
      <c r="AZ42" s="95"/>
      <c r="BA42" s="95"/>
      <c r="BB42" s="95"/>
      <c r="BC42" s="95"/>
      <c r="BD42" s="95"/>
      <c r="BE42" s="95"/>
      <c r="BF42" s="95"/>
      <c r="BG42" s="95"/>
      <c r="BH42" s="95"/>
      <c r="BI42" s="95"/>
      <c r="BJ42" s="95"/>
      <c r="BK42" s="47"/>
      <c r="BL42" s="47"/>
      <c r="BM42" s="47"/>
    </row>
    <row r="43" spans="25:65" ht="30" x14ac:dyDescent="0.25">
      <c r="Y43" s="47"/>
      <c r="Z43" s="47"/>
      <c r="AA43" s="47"/>
      <c r="AB43" s="47"/>
      <c r="AC43" s="47"/>
      <c r="AD43" s="47"/>
      <c r="AE43" s="47"/>
      <c r="AF43" s="47"/>
      <c r="AG43" s="47"/>
      <c r="AH43" s="47"/>
      <c r="AI43" s="47"/>
      <c r="AJ43" s="94"/>
      <c r="AK43" s="94"/>
      <c r="AL43" s="95"/>
      <c r="AM43" s="95"/>
      <c r="AN43" s="95"/>
      <c r="AO43" s="102">
        <v>2</v>
      </c>
      <c r="AP43" s="95"/>
      <c r="AQ43" s="103">
        <v>5</v>
      </c>
      <c r="AR43" s="103">
        <v>6</v>
      </c>
      <c r="AS43" s="95"/>
      <c r="AT43" s="95"/>
      <c r="AU43" s="95"/>
      <c r="AV43" s="103" t="str">
        <f>IF(AT64&gt;3,AQ64,AS64)</f>
        <v>EU</v>
      </c>
      <c r="AW43" s="95"/>
      <c r="AX43" s="95"/>
      <c r="BB43" s="104" t="s">
        <v>188</v>
      </c>
      <c r="BC43" s="104" t="s">
        <v>189</v>
      </c>
      <c r="BD43" s="95"/>
      <c r="BE43" s="95"/>
      <c r="BF43" s="95"/>
      <c r="BG43" s="95"/>
      <c r="BH43" s="95"/>
      <c r="BI43" s="95"/>
      <c r="BJ43" s="95"/>
      <c r="BK43" s="47"/>
      <c r="BL43" s="47"/>
      <c r="BM43" s="47"/>
    </row>
    <row r="44" spans="25:65" x14ac:dyDescent="0.25">
      <c r="Y44" s="47"/>
      <c r="Z44" s="47"/>
      <c r="AA44" s="47"/>
      <c r="AB44" s="47"/>
      <c r="AC44" s="47"/>
      <c r="AD44" s="47"/>
      <c r="AE44" s="47"/>
      <c r="AF44" s="47"/>
      <c r="AG44" s="47"/>
      <c r="AH44" s="47"/>
      <c r="AI44" s="47"/>
      <c r="AJ44" s="94"/>
      <c r="AK44" s="94"/>
      <c r="AL44" s="95"/>
      <c r="AM44" s="95"/>
      <c r="AN44" s="94">
        <f t="shared" ref="AN44:AN64" si="30">MAX($AN$25:$AN$41)</f>
        <v>201309</v>
      </c>
      <c r="AO44" s="95" t="str">
        <f>CONCATENATE(VLOOKUP($AM$21*1,Data!$X$2:$AA$379,AO$43,FALSE),AP44)</f>
        <v>Debt-to-equity ratio1</v>
      </c>
      <c r="AP44" s="102">
        <v>1</v>
      </c>
      <c r="AQ44" s="105">
        <f>VLOOKUP($AO44,Data!$V$2:$AB$379,AQ$43,FALSE)</f>
        <v>7</v>
      </c>
      <c r="AR44" s="106">
        <f>VLOOKUP($AO44,Data!$V$2:$AB$379,AR$43,FALSE)</f>
        <v>21.665281934999999</v>
      </c>
      <c r="AS44" s="103">
        <f>AS43+1</f>
        <v>1</v>
      </c>
      <c r="AT44" s="103">
        <f>VLOOKUP(AQ44,$AO$67:$AP$87,2,FALSE)</f>
        <v>3</v>
      </c>
      <c r="AU44" s="103">
        <f>IF(AND(AR44&lt;&gt;0,AR44&lt;&gt;"."), IF(AT44&gt;3,AQ44,AS44),IF(AT44&gt;3,CONCATENATE(AQ44,"*"),CONCATENATE(AS44,"*")))</f>
        <v>1</v>
      </c>
      <c r="AV44" s="106">
        <f>VLOOKUP($AO$64,Data!$V$2:$AB$379,$AR$43,FALSE)</f>
        <v>15.636329628</v>
      </c>
      <c r="AW44" s="103">
        <f>IF(AND(AR44&lt;&gt;0, AR44&lt;&gt;"."), VLOOKUP(AQ44,$BA$44:$BC$63,3,FALSE), CONCATENATE(VLOOKUP(AQ44,$BA$44:$BC$63,3,FALSE),"*"))</f>
        <v>7</v>
      </c>
      <c r="AX44" s="95"/>
      <c r="BA44" s="103" t="s">
        <v>29</v>
      </c>
      <c r="BB44" s="37">
        <f>VLOOKUP(BA44,$AQ$44:$AT$63,4,FALSE)</f>
        <v>6</v>
      </c>
      <c r="BC44" s="107" t="s">
        <v>29</v>
      </c>
      <c r="BD44" s="95"/>
      <c r="BE44" s="95"/>
      <c r="BF44" s="95"/>
      <c r="BG44" s="95"/>
      <c r="BH44" s="95"/>
      <c r="BI44" s="95"/>
      <c r="BJ44" s="95"/>
      <c r="BK44" s="47"/>
      <c r="BL44" s="47"/>
      <c r="BM44" s="47"/>
    </row>
    <row r="45" spans="25:65" x14ac:dyDescent="0.25">
      <c r="Y45" s="47"/>
      <c r="Z45" s="47"/>
      <c r="AA45" s="47"/>
      <c r="AB45" s="47"/>
      <c r="AC45" s="47"/>
      <c r="AD45" s="47"/>
      <c r="AE45" s="47"/>
      <c r="AF45" s="47"/>
      <c r="AG45" s="47"/>
      <c r="AH45" s="47"/>
      <c r="AI45" s="47"/>
      <c r="AJ45" s="94"/>
      <c r="AK45" s="94"/>
      <c r="AL45" s="95"/>
      <c r="AM45" s="95"/>
      <c r="AN45" s="94">
        <f t="shared" si="30"/>
        <v>201309</v>
      </c>
      <c r="AO45" s="95" t="str">
        <f>CONCATENATE(VLOOKUP($AM$21*1,Data!$X$2:$AA$379,AO$43,FALSE),AP45)</f>
        <v>Debt-to-equity ratio2</v>
      </c>
      <c r="AP45" s="102">
        <v>2</v>
      </c>
      <c r="AQ45" s="105" t="str">
        <f>VLOOKUP($AO45,Data!$V$2:$AB$379,AQ$43,FALSE)</f>
        <v>DE</v>
      </c>
      <c r="AR45" s="106">
        <f>VLOOKUP($AO45,Data!$V$2:$AB$379,AR$43,FALSE)</f>
        <v>21.651183443000001</v>
      </c>
      <c r="AS45" s="103">
        <f t="shared" ref="AS45:AS63" si="31">AS44+1</f>
        <v>2</v>
      </c>
      <c r="AT45" s="103">
        <f t="shared" ref="AT45:AT64" si="32">VLOOKUP(AQ45,$AO$67:$AP$87,2,FALSE)</f>
        <v>8</v>
      </c>
      <c r="AU45" s="103" t="str">
        <f t="shared" ref="AU45:AU64" si="33">IF(AND(AR45&lt;&gt;0,AR45&lt;&gt;"."), IF(AT45&gt;3,AQ45,AS45),IF(AT45&gt;3,CONCATENATE(AQ45,"*"),CONCATENATE(AS45,"*")))</f>
        <v>DE</v>
      </c>
      <c r="AV45" s="106">
        <f>VLOOKUP($AO$64,Data!$V$2:$AB$379,$AR$43,FALSE)</f>
        <v>15.636329628</v>
      </c>
      <c r="AW45" s="103" t="str">
        <f t="shared" ref="AW45:AW60" si="34">IF(AND(AR45&lt;&gt;0, AR45&lt;&gt;"."), VLOOKUP(AQ45,$BA$44:$BC$63,3,FALSE), CONCATENATE(VLOOKUP(AQ45,$BA$44:$BC$63,3,FALSE),"*"))</f>
        <v>DE</v>
      </c>
      <c r="AX45" s="95"/>
      <c r="BA45" s="103" t="s">
        <v>40</v>
      </c>
      <c r="BB45" s="37">
        <f t="shared" ref="BB45:BB63" si="35">VLOOKUP(BA45,$AQ$44:$AT$63,4,FALSE)</f>
        <v>4</v>
      </c>
      <c r="BC45" s="107" t="s">
        <v>40</v>
      </c>
      <c r="BD45" s="95"/>
      <c r="BE45" s="95"/>
      <c r="BF45" s="95"/>
      <c r="BG45" s="95"/>
      <c r="BH45" s="95"/>
      <c r="BI45" s="95"/>
      <c r="BJ45" s="95"/>
      <c r="BK45" s="47"/>
      <c r="BL45" s="47"/>
      <c r="BM45" s="47"/>
    </row>
    <row r="46" spans="25:65" x14ac:dyDescent="0.25">
      <c r="Y46" s="47"/>
      <c r="Z46" s="47"/>
      <c r="AA46" s="47"/>
      <c r="AB46" s="47"/>
      <c r="AC46" s="47"/>
      <c r="AD46" s="47"/>
      <c r="AE46" s="47"/>
      <c r="AF46" s="47"/>
      <c r="AG46" s="47"/>
      <c r="AH46" s="47"/>
      <c r="AI46" s="47"/>
      <c r="AJ46" s="94"/>
      <c r="AK46" s="94"/>
      <c r="AL46" s="95"/>
      <c r="AM46" s="95"/>
      <c r="AN46" s="94">
        <f t="shared" si="30"/>
        <v>201309</v>
      </c>
      <c r="AO46" s="95" t="str">
        <f>CONCATENATE(VLOOKUP($AM$21*1,Data!$X$2:$AA$379,AO$43,FALSE),AP46)</f>
        <v>Debt-to-equity ratio3</v>
      </c>
      <c r="AP46" s="102">
        <v>3</v>
      </c>
      <c r="AQ46" s="105">
        <f>VLOOKUP($AO46,Data!$V$2:$AB$379,AQ$43,FALSE)</f>
        <v>2</v>
      </c>
      <c r="AR46" s="106">
        <f>VLOOKUP($AO46,Data!$V$2:$AB$379,AR$43,FALSE)</f>
        <v>21.334248809000002</v>
      </c>
      <c r="AS46" s="103">
        <f t="shared" si="31"/>
        <v>3</v>
      </c>
      <c r="AT46" s="103">
        <f t="shared" si="32"/>
        <v>2</v>
      </c>
      <c r="AU46" s="103">
        <f t="shared" si="33"/>
        <v>3</v>
      </c>
      <c r="AV46" s="106">
        <f>VLOOKUP($AO$64,Data!$V$2:$AB$379,$AR$43,FALSE)</f>
        <v>15.636329628</v>
      </c>
      <c r="AW46" s="103">
        <f t="shared" si="34"/>
        <v>2</v>
      </c>
      <c r="AX46" s="95"/>
      <c r="BA46" s="103">
        <v>1</v>
      </c>
      <c r="BB46" s="37">
        <f t="shared" si="35"/>
        <v>2</v>
      </c>
      <c r="BC46" s="107">
        <v>1</v>
      </c>
      <c r="BD46" s="95"/>
      <c r="BE46" s="95"/>
      <c r="BF46" s="95"/>
      <c r="BG46" s="95"/>
      <c r="BH46" s="95"/>
      <c r="BI46" s="95"/>
      <c r="BJ46" s="95"/>
      <c r="BK46" s="47"/>
      <c r="BL46" s="47"/>
      <c r="BM46" s="47"/>
    </row>
    <row r="47" spans="25:65" x14ac:dyDescent="0.25">
      <c r="Y47" s="47"/>
      <c r="Z47" s="47"/>
      <c r="AA47" s="47"/>
      <c r="AB47" s="47"/>
      <c r="AC47" s="47"/>
      <c r="AD47" s="47"/>
      <c r="AE47" s="47"/>
      <c r="AF47" s="47"/>
      <c r="AG47" s="47"/>
      <c r="AH47" s="47"/>
      <c r="AI47" s="47"/>
      <c r="AJ47" s="94"/>
      <c r="AK47" s="94"/>
      <c r="AL47" s="95"/>
      <c r="AM47" s="95"/>
      <c r="AN47" s="94">
        <f t="shared" si="30"/>
        <v>201309</v>
      </c>
      <c r="AO47" s="95" t="str">
        <f>CONCATENATE(VLOOKUP($AM$21*1,Data!$X$2:$AA$379,AO$43,FALSE),AP47)</f>
        <v>Debt-to-equity ratio4</v>
      </c>
      <c r="AP47" s="102">
        <v>4</v>
      </c>
      <c r="AQ47" s="105">
        <f>VLOOKUP($AO47,Data!$V$2:$AB$379,AQ$43,FALSE)</f>
        <v>5</v>
      </c>
      <c r="AR47" s="106">
        <f>VLOOKUP($AO47,Data!$V$2:$AB$379,AR$43,FALSE)</f>
        <v>19.546557653000001</v>
      </c>
      <c r="AS47" s="103">
        <f t="shared" si="31"/>
        <v>4</v>
      </c>
      <c r="AT47" s="103">
        <f t="shared" si="32"/>
        <v>1</v>
      </c>
      <c r="AU47" s="103">
        <f t="shared" si="33"/>
        <v>4</v>
      </c>
      <c r="AV47" s="106">
        <f>VLOOKUP($AO$64,Data!$V$2:$AB$379,$AR$43,FALSE)</f>
        <v>15.636329628</v>
      </c>
      <c r="AW47" s="103">
        <f t="shared" si="34"/>
        <v>5</v>
      </c>
      <c r="AX47" s="95"/>
      <c r="BA47" s="103" t="s">
        <v>23</v>
      </c>
      <c r="BB47" s="37">
        <f t="shared" si="35"/>
        <v>8</v>
      </c>
      <c r="BC47" s="107" t="s">
        <v>23</v>
      </c>
      <c r="BD47" s="95"/>
      <c r="BE47" s="95"/>
      <c r="BF47" s="95"/>
      <c r="BG47" s="95"/>
      <c r="BH47" s="95"/>
      <c r="BI47" s="95"/>
      <c r="BJ47" s="95"/>
      <c r="BK47" s="47"/>
      <c r="BL47" s="47"/>
      <c r="BM47" s="47"/>
    </row>
    <row r="48" spans="25:65" x14ac:dyDescent="0.25">
      <c r="Y48" s="47"/>
      <c r="Z48" s="47"/>
      <c r="AA48" s="47"/>
      <c r="AB48" s="47"/>
      <c r="AC48" s="47"/>
      <c r="AD48" s="47"/>
      <c r="AE48" s="47"/>
      <c r="AF48" s="47"/>
      <c r="AG48" s="47"/>
      <c r="AH48" s="47"/>
      <c r="AI48" s="47"/>
      <c r="AJ48" s="94"/>
      <c r="AK48" s="94"/>
      <c r="AL48" s="95"/>
      <c r="AM48" s="95"/>
      <c r="AN48" s="94">
        <f t="shared" si="30"/>
        <v>201309</v>
      </c>
      <c r="AO48" s="95" t="str">
        <f>CONCATENATE(VLOOKUP($AM$21*1,Data!$X$2:$AA$379,AO$43,FALSE),AP48)</f>
        <v>Debt-to-equity ratio5</v>
      </c>
      <c r="AP48" s="102">
        <v>5</v>
      </c>
      <c r="AQ48" s="105" t="str">
        <f>VLOOKUP($AO48,Data!$V$2:$AB$379,AQ$43,FALSE)</f>
        <v>SE</v>
      </c>
      <c r="AR48" s="106">
        <f>VLOOKUP($AO48,Data!$V$2:$AB$379,AR$43,FALSE)</f>
        <v>19.267705106000001</v>
      </c>
      <c r="AS48" s="103">
        <f t="shared" si="31"/>
        <v>5</v>
      </c>
      <c r="AT48" s="103">
        <f t="shared" si="32"/>
        <v>4</v>
      </c>
      <c r="AU48" s="103" t="str">
        <f t="shared" si="33"/>
        <v>SE</v>
      </c>
      <c r="AV48" s="106">
        <f>VLOOKUP($AO$64,Data!$V$2:$AB$379,$AR$43,FALSE)</f>
        <v>15.636329628</v>
      </c>
      <c r="AW48" s="103" t="str">
        <f t="shared" si="34"/>
        <v>SE</v>
      </c>
      <c r="AX48" s="95"/>
      <c r="BA48" s="103">
        <v>2</v>
      </c>
      <c r="BB48" s="37">
        <f t="shared" si="35"/>
        <v>2</v>
      </c>
      <c r="BC48" s="107">
        <v>2</v>
      </c>
      <c r="BD48" s="95"/>
      <c r="BE48" s="95"/>
      <c r="BF48" s="95"/>
      <c r="BG48" s="95"/>
      <c r="BH48" s="95"/>
      <c r="BI48" s="95"/>
      <c r="BJ48" s="95"/>
      <c r="BK48" s="47"/>
      <c r="BL48" s="47"/>
      <c r="BM48" s="47"/>
    </row>
    <row r="49" spans="25:65" x14ac:dyDescent="0.25">
      <c r="Y49" s="47"/>
      <c r="Z49" s="47"/>
      <c r="AA49" s="47"/>
      <c r="AB49" s="47"/>
      <c r="AC49" s="47"/>
      <c r="AD49" s="47"/>
      <c r="AE49" s="47"/>
      <c r="AF49" s="47"/>
      <c r="AG49" s="47"/>
      <c r="AH49" s="47"/>
      <c r="AI49" s="47"/>
      <c r="AJ49" s="94"/>
      <c r="AK49" s="94"/>
      <c r="AL49" s="95"/>
      <c r="AM49" s="95"/>
      <c r="AN49" s="94">
        <f t="shared" si="30"/>
        <v>201309</v>
      </c>
      <c r="AO49" s="95" t="str">
        <f>CONCATENATE(VLOOKUP($AM$21*1,Data!$X$2:$AA$379,AO$43,FALSE),AP49)</f>
        <v>Debt-to-equity ratio6</v>
      </c>
      <c r="AP49" s="102">
        <v>6</v>
      </c>
      <c r="AQ49" s="105" t="str">
        <f>VLOOKUP($AO49,Data!$V$2:$AB$379,AQ$43,FALSE)</f>
        <v>FR</v>
      </c>
      <c r="AR49" s="106">
        <f>VLOOKUP($AO49,Data!$V$2:$AB$379,AR$43,FALSE)</f>
        <v>18.346470834000002</v>
      </c>
      <c r="AS49" s="103">
        <f t="shared" si="31"/>
        <v>6</v>
      </c>
      <c r="AT49" s="103">
        <f t="shared" si="32"/>
        <v>5</v>
      </c>
      <c r="AU49" s="103" t="str">
        <f t="shared" si="33"/>
        <v>FR</v>
      </c>
      <c r="AV49" s="106">
        <f>VLOOKUP($AO$64,Data!$V$2:$AB$379,$AR$43,FALSE)</f>
        <v>15.636329628</v>
      </c>
      <c r="AW49" s="103" t="str">
        <f t="shared" si="34"/>
        <v>FR</v>
      </c>
      <c r="AX49" s="95"/>
      <c r="BA49" s="103">
        <v>3</v>
      </c>
      <c r="BB49" s="37">
        <f t="shared" si="35"/>
        <v>1</v>
      </c>
      <c r="BC49" s="107">
        <v>3</v>
      </c>
      <c r="BD49" s="95"/>
      <c r="BE49" s="95"/>
      <c r="BF49" s="95"/>
      <c r="BG49" s="95"/>
      <c r="BH49" s="95"/>
      <c r="BI49" s="95"/>
      <c r="BJ49" s="95"/>
      <c r="BK49" s="47"/>
      <c r="BL49" s="47"/>
      <c r="BM49" s="47"/>
    </row>
    <row r="50" spans="25:65" x14ac:dyDescent="0.25">
      <c r="Y50" s="47"/>
      <c r="Z50" s="47"/>
      <c r="AA50" s="47"/>
      <c r="AB50" s="47"/>
      <c r="AC50" s="47"/>
      <c r="AD50" s="47"/>
      <c r="AE50" s="47"/>
      <c r="AF50" s="47"/>
      <c r="AG50" s="47"/>
      <c r="AH50" s="47"/>
      <c r="AI50" s="47"/>
      <c r="AJ50" s="94"/>
      <c r="AK50" s="94"/>
      <c r="AL50" s="95"/>
      <c r="AM50" s="95"/>
      <c r="AN50" s="94">
        <f t="shared" si="30"/>
        <v>201309</v>
      </c>
      <c r="AO50" s="95" t="str">
        <f>CONCATENATE(VLOOKUP($AM$21*1,Data!$X$2:$AA$379,AO$43,FALSE),AP50)</f>
        <v>Debt-to-equity ratio7</v>
      </c>
      <c r="AP50" s="102">
        <v>7</v>
      </c>
      <c r="AQ50" s="105">
        <f>VLOOKUP($AO50,Data!$V$2:$AB$379,AQ$43,FALSE)</f>
        <v>8</v>
      </c>
      <c r="AR50" s="106">
        <f>VLOOKUP($AO50,Data!$V$2:$AB$379,AR$43,FALSE)</f>
        <v>16.875037157000001</v>
      </c>
      <c r="AS50" s="103">
        <f t="shared" si="31"/>
        <v>7</v>
      </c>
      <c r="AT50" s="103">
        <f t="shared" si="32"/>
        <v>1</v>
      </c>
      <c r="AU50" s="103">
        <f t="shared" si="33"/>
        <v>7</v>
      </c>
      <c r="AV50" s="106">
        <f>VLOOKUP($AO$64,Data!$V$2:$AB$379,$AR$43,FALSE)</f>
        <v>15.636329628</v>
      </c>
      <c r="AW50" s="103">
        <f>IF(AND(AR50&lt;&gt;0, AR50&lt;&gt;"."), VLOOKUP(AQ50,$BA$44:$BC$63,3,FALSE), CONCATENATE(VLOOKUP(AQ50,$BA$44:$BC$63,3,FALSE),"*"))</f>
        <v>8</v>
      </c>
      <c r="AX50" s="95"/>
      <c r="BA50" s="103">
        <v>4</v>
      </c>
      <c r="BB50" s="37" t="e">
        <f t="shared" si="35"/>
        <v>#N/A</v>
      </c>
      <c r="BC50" s="107">
        <v>4</v>
      </c>
      <c r="BD50" s="95"/>
      <c r="BE50" s="95"/>
      <c r="BF50" s="95"/>
      <c r="BG50" s="95"/>
      <c r="BH50" s="95"/>
      <c r="BI50" s="95"/>
      <c r="BJ50" s="95"/>
      <c r="BK50" s="47"/>
      <c r="BL50" s="47"/>
      <c r="BM50" s="47"/>
    </row>
    <row r="51" spans="25:65" x14ac:dyDescent="0.25">
      <c r="Y51" s="47"/>
      <c r="Z51" s="47"/>
      <c r="AA51" s="47"/>
      <c r="AB51" s="47"/>
      <c r="AC51" s="47"/>
      <c r="AD51" s="47"/>
      <c r="AE51" s="47"/>
      <c r="AF51" s="47"/>
      <c r="AG51" s="47"/>
      <c r="AH51" s="47"/>
      <c r="AI51" s="47"/>
      <c r="AJ51" s="94"/>
      <c r="AK51" s="94"/>
      <c r="AL51" s="95"/>
      <c r="AM51" s="95"/>
      <c r="AN51" s="94">
        <f t="shared" si="30"/>
        <v>201309</v>
      </c>
      <c r="AO51" s="95" t="str">
        <f>CONCATENATE(VLOOKUP($AM$21*1,Data!$X$2:$AA$379,AO$43,FALSE),AP51)</f>
        <v>Debt-to-equity ratio8</v>
      </c>
      <c r="AP51" s="102">
        <v>8</v>
      </c>
      <c r="AQ51" s="105" t="str">
        <f>VLOOKUP($AO51,Data!$V$2:$AB$379,AQ$43,FALSE)</f>
        <v>GB</v>
      </c>
      <c r="AR51" s="106">
        <f>VLOOKUP($AO51,Data!$V$2:$AB$379,AR$43,FALSE)</f>
        <v>16.063632471999998</v>
      </c>
      <c r="AS51" s="103">
        <f t="shared" si="31"/>
        <v>8</v>
      </c>
      <c r="AT51" s="103">
        <f t="shared" si="32"/>
        <v>6</v>
      </c>
      <c r="AU51" s="103" t="str">
        <f t="shared" si="33"/>
        <v>GB</v>
      </c>
      <c r="AV51" s="106">
        <f>VLOOKUP($AO$64,Data!$V$2:$AB$379,$AR$43,FALSE)</f>
        <v>15.636329628</v>
      </c>
      <c r="AW51" s="103" t="str">
        <f t="shared" si="34"/>
        <v>GB</v>
      </c>
      <c r="AX51" s="95"/>
      <c r="BA51" s="103">
        <v>5</v>
      </c>
      <c r="BB51" s="37">
        <f t="shared" si="35"/>
        <v>1</v>
      </c>
      <c r="BC51" s="107">
        <v>5</v>
      </c>
      <c r="BD51" s="95"/>
      <c r="BE51" s="95"/>
      <c r="BF51" s="95"/>
      <c r="BG51" s="95"/>
      <c r="BH51" s="95"/>
      <c r="BI51" s="95"/>
      <c r="BJ51" s="95"/>
      <c r="BK51" s="47"/>
      <c r="BL51" s="47"/>
      <c r="BM51" s="47"/>
    </row>
    <row r="52" spans="25:65" x14ac:dyDescent="0.25">
      <c r="Y52" s="47"/>
      <c r="Z52" s="47"/>
      <c r="AA52" s="47"/>
      <c r="AB52" s="47"/>
      <c r="AC52" s="47"/>
      <c r="AD52" s="47"/>
      <c r="AE52" s="47"/>
      <c r="AF52" s="47"/>
      <c r="AG52" s="47"/>
      <c r="AH52" s="47"/>
      <c r="AI52" s="47"/>
      <c r="AJ52" s="94"/>
      <c r="AK52" s="94"/>
      <c r="AL52" s="95"/>
      <c r="AM52" s="95"/>
      <c r="AN52" s="94">
        <f t="shared" si="30"/>
        <v>201309</v>
      </c>
      <c r="AO52" s="95" t="str">
        <f>CONCATENATE(VLOOKUP($AM$21*1,Data!$X$2:$AA$379,AO$43,FALSE),AP52)</f>
        <v>Debt-to-equity ratio9</v>
      </c>
      <c r="AP52" s="102">
        <v>9</v>
      </c>
      <c r="AQ52" s="105">
        <f>VLOOKUP($AO52,Data!$V$2:$AB$379,AQ$43,FALSE)</f>
        <v>3</v>
      </c>
      <c r="AR52" s="106">
        <f>VLOOKUP($AO52,Data!$V$2:$AB$379,AR$43,FALSE)</f>
        <v>15.597053241999999</v>
      </c>
      <c r="AS52" s="103">
        <f t="shared" si="31"/>
        <v>9</v>
      </c>
      <c r="AT52" s="103">
        <f t="shared" si="32"/>
        <v>1</v>
      </c>
      <c r="AU52" s="103">
        <f t="shared" si="33"/>
        <v>9</v>
      </c>
      <c r="AV52" s="106">
        <f>VLOOKUP($AO$64,Data!$V$2:$AB$379,$AR$43,FALSE)</f>
        <v>15.636329628</v>
      </c>
      <c r="AW52" s="103">
        <f>IF(AND(AR52&lt;&gt;0, AR52&lt;&gt;"."), VLOOKUP(AQ52,$BA$44:$BC$63,3,FALSE), CONCATENATE(VLOOKUP(AQ52,$BA$44:$BC$63,3,FALSE),"*"))</f>
        <v>3</v>
      </c>
      <c r="AX52" s="95"/>
      <c r="BA52" s="103">
        <v>6</v>
      </c>
      <c r="BB52" s="37">
        <f t="shared" si="35"/>
        <v>1</v>
      </c>
      <c r="BC52" s="107">
        <v>6</v>
      </c>
      <c r="BD52" s="95"/>
      <c r="BE52" s="95"/>
      <c r="BF52" s="95"/>
      <c r="BG52" s="95"/>
      <c r="BH52" s="95"/>
      <c r="BI52" s="95"/>
      <c r="BJ52" s="95"/>
      <c r="BK52" s="47"/>
      <c r="BL52" s="47"/>
      <c r="BM52" s="47"/>
    </row>
    <row r="53" spans="25:65" x14ac:dyDescent="0.25">
      <c r="Y53" s="47"/>
      <c r="Z53" s="47"/>
      <c r="AA53" s="47"/>
      <c r="AB53" s="47"/>
      <c r="AC53" s="47"/>
      <c r="AD53" s="47"/>
      <c r="AE53" s="47"/>
      <c r="AF53" s="47"/>
      <c r="AG53" s="47"/>
      <c r="AH53" s="47"/>
      <c r="AI53" s="47"/>
      <c r="AJ53" s="94"/>
      <c r="AK53" s="94"/>
      <c r="AL53" s="95"/>
      <c r="AM53" s="95"/>
      <c r="AN53" s="94">
        <f t="shared" si="30"/>
        <v>201309</v>
      </c>
      <c r="AO53" s="95" t="str">
        <f>CONCATENATE(VLOOKUP($AM$21*1,Data!$X$2:$AA$379,AO$43,FALSE),AP53)</f>
        <v>Debt-to-equity ratio10</v>
      </c>
      <c r="AP53" s="102">
        <v>10</v>
      </c>
      <c r="AQ53" s="105">
        <f>VLOOKUP($AO53,Data!$V$2:$AB$379,AQ$43,FALSE)</f>
        <v>9</v>
      </c>
      <c r="AR53" s="106">
        <f>VLOOKUP($AO53,Data!$V$2:$AB$379,AR$43,FALSE)</f>
        <v>14.202568477</v>
      </c>
      <c r="AS53" s="103">
        <f t="shared" si="31"/>
        <v>10</v>
      </c>
      <c r="AT53" s="103">
        <f t="shared" si="32"/>
        <v>3</v>
      </c>
      <c r="AU53" s="103">
        <f t="shared" si="33"/>
        <v>10</v>
      </c>
      <c r="AV53" s="106">
        <f>VLOOKUP($AO$64,Data!$V$2:$AB$379,$AR$43,FALSE)</f>
        <v>15.636329628</v>
      </c>
      <c r="AW53" s="103">
        <f t="shared" si="34"/>
        <v>9</v>
      </c>
      <c r="AX53" s="95"/>
      <c r="BA53" s="103">
        <v>7</v>
      </c>
      <c r="BB53" s="37">
        <f t="shared" si="35"/>
        <v>3</v>
      </c>
      <c r="BC53" s="107">
        <v>7</v>
      </c>
      <c r="BD53" s="95"/>
      <c r="BE53" s="95"/>
      <c r="BF53" s="95"/>
      <c r="BG53" s="95"/>
      <c r="BH53" s="95"/>
      <c r="BI53" s="95"/>
      <c r="BJ53" s="95"/>
      <c r="BK53" s="47"/>
      <c r="BL53" s="47"/>
      <c r="BM53" s="47"/>
    </row>
    <row r="54" spans="25:65" x14ac:dyDescent="0.25">
      <c r="Y54" s="47"/>
      <c r="Z54" s="47"/>
      <c r="AA54" s="47"/>
      <c r="AB54" s="47"/>
      <c r="AC54" s="47"/>
      <c r="AD54" s="47"/>
      <c r="AE54" s="47"/>
      <c r="AF54" s="47"/>
      <c r="AG54" s="47"/>
      <c r="AH54" s="47"/>
      <c r="AI54" s="47"/>
      <c r="AJ54" s="94"/>
      <c r="AK54" s="94"/>
      <c r="AL54" s="95"/>
      <c r="AM54" s="95"/>
      <c r="AN54" s="94">
        <f t="shared" si="30"/>
        <v>201309</v>
      </c>
      <c r="AO54" s="95" t="str">
        <f>CONCATENATE(VLOOKUP($AM$21*1,Data!$X$2:$AA$379,AO$43,FALSE),AP54)</f>
        <v>Debt-to-equity ratio11</v>
      </c>
      <c r="AP54" s="102">
        <v>11</v>
      </c>
      <c r="AQ54" s="105" t="str">
        <f>VLOOKUP($AO54,Data!$V$2:$AB$379,AQ$43,FALSE)</f>
        <v>IT</v>
      </c>
      <c r="AR54" s="106">
        <f>VLOOKUP($AO54,Data!$V$2:$AB$379,AR$43,FALSE)</f>
        <v>12.923693629000001</v>
      </c>
      <c r="AS54" s="103">
        <f t="shared" si="31"/>
        <v>11</v>
      </c>
      <c r="AT54" s="103">
        <f t="shared" si="32"/>
        <v>4</v>
      </c>
      <c r="AU54" s="103" t="str">
        <f t="shared" si="33"/>
        <v>IT</v>
      </c>
      <c r="AV54" s="106">
        <f>VLOOKUP($AO$64,Data!$V$2:$AB$379,$AR$43,FALSE)</f>
        <v>15.636329628</v>
      </c>
      <c r="AW54" s="103" t="str">
        <f t="shared" si="34"/>
        <v>IT</v>
      </c>
      <c r="AX54" s="95"/>
      <c r="BA54" s="103">
        <v>8</v>
      </c>
      <c r="BB54" s="37">
        <f t="shared" si="35"/>
        <v>1</v>
      </c>
      <c r="BC54" s="107">
        <v>8</v>
      </c>
      <c r="BD54" s="95"/>
      <c r="BE54" s="95"/>
      <c r="BF54" s="95"/>
      <c r="BG54" s="95"/>
      <c r="BH54" s="95"/>
      <c r="BI54" s="95"/>
      <c r="BJ54" s="95"/>
      <c r="BK54" s="47"/>
      <c r="BL54" s="47"/>
      <c r="BM54" s="47"/>
    </row>
    <row r="55" spans="25:65" x14ac:dyDescent="0.25">
      <c r="Y55" s="47"/>
      <c r="Z55" s="47"/>
      <c r="AA55" s="47"/>
      <c r="AB55" s="47"/>
      <c r="AC55" s="47"/>
      <c r="AD55" s="47"/>
      <c r="AE55" s="47"/>
      <c r="AF55" s="47"/>
      <c r="AG55" s="47"/>
      <c r="AH55" s="47"/>
      <c r="AI55" s="47"/>
      <c r="AJ55" s="94"/>
      <c r="AK55" s="94"/>
      <c r="AL55" s="95"/>
      <c r="AM55" s="95"/>
      <c r="AN55" s="94">
        <f t="shared" si="30"/>
        <v>201309</v>
      </c>
      <c r="AO55" s="95" t="str">
        <f>CONCATENATE(VLOOKUP($AM$21*1,Data!$X$2:$AA$379,AO$43,FALSE),AP55)</f>
        <v>Debt-to-equity ratio12</v>
      </c>
      <c r="AP55" s="102">
        <v>12</v>
      </c>
      <c r="AQ55" s="105" t="str">
        <f>VLOOKUP($AO55,Data!$V$2:$AB$379,AQ$43,FALSE)</f>
        <v>ES</v>
      </c>
      <c r="AR55" s="106">
        <f>VLOOKUP($AO55,Data!$V$2:$AB$379,AR$43,FALSE)</f>
        <v>12.785624643</v>
      </c>
      <c r="AS55" s="103">
        <f t="shared" si="31"/>
        <v>12</v>
      </c>
      <c r="AT55" s="103">
        <f t="shared" si="32"/>
        <v>4</v>
      </c>
      <c r="AU55" s="103" t="str">
        <f t="shared" si="33"/>
        <v>ES</v>
      </c>
      <c r="AV55" s="106">
        <f>VLOOKUP($AO$64,Data!$V$2:$AB$379,$AR$43,FALSE)</f>
        <v>15.636329628</v>
      </c>
      <c r="AW55" s="103" t="str">
        <f t="shared" si="34"/>
        <v>ES</v>
      </c>
      <c r="AX55" s="95"/>
      <c r="BA55" s="103" t="s">
        <v>38</v>
      </c>
      <c r="BB55" s="37">
        <f t="shared" si="35"/>
        <v>4</v>
      </c>
      <c r="BC55" s="107" t="s">
        <v>38</v>
      </c>
      <c r="BD55" s="95"/>
      <c r="BE55" s="95"/>
      <c r="BF55" s="95"/>
      <c r="BG55" s="95"/>
      <c r="BH55" s="95"/>
      <c r="BI55" s="95"/>
      <c r="BJ55" s="95"/>
      <c r="BK55" s="47"/>
      <c r="BL55" s="47"/>
      <c r="BM55" s="47"/>
    </row>
    <row r="56" spans="25:65" x14ac:dyDescent="0.25">
      <c r="Y56" s="47"/>
      <c r="Z56" s="47"/>
      <c r="AA56" s="47"/>
      <c r="AB56" s="47"/>
      <c r="AC56" s="47"/>
      <c r="AD56" s="47"/>
      <c r="AE56" s="47"/>
      <c r="AF56" s="47"/>
      <c r="AG56" s="47"/>
      <c r="AH56" s="47"/>
      <c r="AI56" s="47"/>
      <c r="AJ56" s="94"/>
      <c r="AK56" s="94"/>
      <c r="AL56" s="95"/>
      <c r="AM56" s="95"/>
      <c r="AN56" s="94">
        <f t="shared" si="30"/>
        <v>201309</v>
      </c>
      <c r="AO56" s="95" t="str">
        <f>CONCATENATE(VLOOKUP($AM$21*1,Data!$X$2:$AA$379,AO$43,FALSE),AP56)</f>
        <v>Debt-to-equity ratio13</v>
      </c>
      <c r="AP56" s="102">
        <v>13</v>
      </c>
      <c r="AQ56" s="105">
        <f>VLOOKUP($AO56,Data!$V$2:$AB$379,AQ$43,FALSE)</f>
        <v>10</v>
      </c>
      <c r="AR56" s="106">
        <f>VLOOKUP($AO56,Data!$V$2:$AB$379,AR$43,FALSE)</f>
        <v>12.747477114</v>
      </c>
      <c r="AS56" s="103">
        <f t="shared" si="31"/>
        <v>13</v>
      </c>
      <c r="AT56" s="103">
        <f t="shared" si="32"/>
        <v>1</v>
      </c>
      <c r="AU56" s="103">
        <f t="shared" si="33"/>
        <v>13</v>
      </c>
      <c r="AV56" s="106">
        <f>VLOOKUP($AO$64,Data!$V$2:$AB$379,$AR$43,FALSE)</f>
        <v>15.636329628</v>
      </c>
      <c r="AW56" s="103">
        <f t="shared" si="34"/>
        <v>10</v>
      </c>
      <c r="AX56" s="95"/>
      <c r="BA56" s="103" t="s">
        <v>31</v>
      </c>
      <c r="BB56" s="37">
        <f t="shared" si="35"/>
        <v>5</v>
      </c>
      <c r="BC56" s="107" t="s">
        <v>31</v>
      </c>
      <c r="BD56" s="95"/>
      <c r="BE56" s="95"/>
      <c r="BF56" s="95"/>
      <c r="BG56" s="95"/>
      <c r="BH56" s="95"/>
      <c r="BI56" s="95"/>
      <c r="BJ56" s="95"/>
      <c r="BK56" s="47"/>
      <c r="BL56" s="47"/>
      <c r="BM56" s="47"/>
    </row>
    <row r="57" spans="25:65" x14ac:dyDescent="0.25">
      <c r="Y57" s="47"/>
      <c r="Z57" s="47"/>
      <c r="AA57" s="47"/>
      <c r="AB57" s="47"/>
      <c r="AC57" s="47"/>
      <c r="AD57" s="47"/>
      <c r="AE57" s="47"/>
      <c r="AF57" s="47"/>
      <c r="AG57" s="47"/>
      <c r="AH57" s="47"/>
      <c r="AI57" s="47"/>
      <c r="AJ57" s="94"/>
      <c r="AK57" s="94"/>
      <c r="AL57" s="95"/>
      <c r="AM57" s="95"/>
      <c r="AN57" s="94">
        <f t="shared" si="30"/>
        <v>201309</v>
      </c>
      <c r="AO57" s="95" t="str">
        <f>CONCATENATE(VLOOKUP($AM$21*1,Data!$X$2:$AA$379,AO$43,FALSE),AP57)</f>
        <v>Debt-to-equity ratio14</v>
      </c>
      <c r="AP57" s="102">
        <v>14</v>
      </c>
      <c r="AQ57" s="105">
        <f>VLOOKUP($AO57,Data!$V$2:$AB$379,AQ$43,FALSE)</f>
        <v>11</v>
      </c>
      <c r="AR57" s="106">
        <f>VLOOKUP($AO57,Data!$V$2:$AB$379,AR$43,FALSE)</f>
        <v>12.593663363999999</v>
      </c>
      <c r="AS57" s="103">
        <f t="shared" si="31"/>
        <v>14</v>
      </c>
      <c r="AT57" s="103">
        <f t="shared" si="32"/>
        <v>3</v>
      </c>
      <c r="AU57" s="103">
        <f t="shared" si="33"/>
        <v>14</v>
      </c>
      <c r="AV57" s="106">
        <f>VLOOKUP($AO$64,Data!$V$2:$AB$379,$AR$43,FALSE)</f>
        <v>15.636329628</v>
      </c>
      <c r="AW57" s="103">
        <f>IF(AND(AR57&lt;&gt;0, AR57&lt;&gt;"."), VLOOKUP(AQ57,$BA$44:$BC$63,3,FALSE), CONCATENATE(VLOOKUP(AQ57,$BA$44:$BC$63,3,FALSE),"*"))</f>
        <v>11</v>
      </c>
      <c r="AX57" s="95"/>
      <c r="BA57" s="103" t="s">
        <v>44</v>
      </c>
      <c r="BB57" s="37">
        <f t="shared" si="35"/>
        <v>4</v>
      </c>
      <c r="BC57" s="107" t="s">
        <v>44</v>
      </c>
      <c r="BD57" s="95"/>
      <c r="BE57" s="95"/>
      <c r="BF57" s="95"/>
      <c r="BG57" s="95"/>
      <c r="BH57" s="95"/>
      <c r="BI57" s="95"/>
      <c r="BJ57" s="95"/>
      <c r="BK57" s="47"/>
      <c r="BL57" s="47"/>
      <c r="BM57" s="47"/>
    </row>
    <row r="58" spans="25:65" x14ac:dyDescent="0.25">
      <c r="Y58" s="47"/>
      <c r="Z58" s="47"/>
      <c r="AA58" s="47"/>
      <c r="AB58" s="47"/>
      <c r="AC58" s="47"/>
      <c r="AD58" s="47"/>
      <c r="AE58" s="47"/>
      <c r="AF58" s="47"/>
      <c r="AG58" s="47"/>
      <c r="AH58" s="47"/>
      <c r="AI58" s="47"/>
      <c r="AJ58" s="94"/>
      <c r="AK58" s="94"/>
      <c r="AL58" s="95"/>
      <c r="AM58" s="95"/>
      <c r="AN58" s="94">
        <f t="shared" si="30"/>
        <v>201309</v>
      </c>
      <c r="AO58" s="95" t="str">
        <f>CONCATENATE(VLOOKUP($AM$21*1,Data!$X$2:$AA$379,AO$43,FALSE),AP58)</f>
        <v>Debt-to-equity ratio15</v>
      </c>
      <c r="AP58" s="102">
        <v>15</v>
      </c>
      <c r="AQ58" s="105" t="str">
        <f>VLOOKUP($AO58,Data!$V$2:$AB$379,AQ$43,FALSE)</f>
        <v>GR</v>
      </c>
      <c r="AR58" s="106">
        <f>VLOOKUP($AO58,Data!$V$2:$AB$379,AR$43,FALSE)</f>
        <v>12.534725010000001</v>
      </c>
      <c r="AS58" s="103">
        <f t="shared" si="31"/>
        <v>15</v>
      </c>
      <c r="AT58" s="103">
        <f t="shared" si="32"/>
        <v>4</v>
      </c>
      <c r="AU58" s="103" t="str">
        <f t="shared" si="33"/>
        <v>GR</v>
      </c>
      <c r="AV58" s="106">
        <f>VLOOKUP($AO$64,Data!$V$2:$AB$379,$AR$43,FALSE)</f>
        <v>15.636329628</v>
      </c>
      <c r="AW58" s="103" t="str">
        <f t="shared" si="34"/>
        <v>GR</v>
      </c>
      <c r="AX58" s="95"/>
      <c r="BA58" s="103">
        <v>9</v>
      </c>
      <c r="BB58" s="37">
        <f t="shared" si="35"/>
        <v>3</v>
      </c>
      <c r="BC58" s="107">
        <v>9</v>
      </c>
      <c r="BD58" s="95"/>
      <c r="BE58" s="95"/>
      <c r="BF58" s="95"/>
      <c r="BG58" s="95"/>
      <c r="BH58" s="95"/>
      <c r="BI58" s="95"/>
      <c r="BJ58" s="95"/>
      <c r="BK58" s="47"/>
      <c r="BL58" s="47"/>
      <c r="BM58" s="47"/>
    </row>
    <row r="59" spans="25:65" x14ac:dyDescent="0.25">
      <c r="Y59" s="47"/>
      <c r="Z59" s="47"/>
      <c r="AA59" s="47"/>
      <c r="AB59" s="47"/>
      <c r="AC59" s="47"/>
      <c r="AD59" s="47"/>
      <c r="AE59" s="47"/>
      <c r="AF59" s="47"/>
      <c r="AG59" s="47"/>
      <c r="AH59" s="47"/>
      <c r="AI59" s="47"/>
      <c r="AJ59" s="94"/>
      <c r="AK59" s="94"/>
      <c r="AL59" s="95"/>
      <c r="AM59" s="95"/>
      <c r="AN59" s="94">
        <f t="shared" si="30"/>
        <v>201309</v>
      </c>
      <c r="AO59" s="95" t="str">
        <f>CONCATENATE(VLOOKUP($AM$21*1,Data!$X$2:$AA$379,AO$43,FALSE),AP59)</f>
        <v>Debt-to-equity ratio16</v>
      </c>
      <c r="AP59" s="102">
        <v>16</v>
      </c>
      <c r="AQ59" s="105">
        <f>VLOOKUP($AO59,Data!$V$2:$AB$379,AQ$43,FALSE)</f>
        <v>1</v>
      </c>
      <c r="AR59" s="106">
        <f>VLOOKUP($AO59,Data!$V$2:$AB$379,AR$43,FALSE)</f>
        <v>12.300825766000001</v>
      </c>
      <c r="AS59" s="103">
        <f t="shared" si="31"/>
        <v>16</v>
      </c>
      <c r="AT59" s="103">
        <f t="shared" si="32"/>
        <v>2</v>
      </c>
      <c r="AU59" s="103">
        <f t="shared" si="33"/>
        <v>16</v>
      </c>
      <c r="AV59" s="106">
        <f>VLOOKUP($AO$64,Data!$V$2:$AB$379,$AR$43,FALSE)</f>
        <v>15.636329628</v>
      </c>
      <c r="AW59" s="103">
        <f>IF(AND(AR59&lt;&gt;0, AR59&lt;&gt;"."), VLOOKUP(AQ59,$BA$44:$BC$63,3,FALSE), CONCATENATE(VLOOKUP(AQ59,$BA$44:$BC$63,3,FALSE),"*"))</f>
        <v>1</v>
      </c>
      <c r="AX59" s="95"/>
      <c r="BA59" s="103">
        <v>10</v>
      </c>
      <c r="BB59" s="37">
        <f t="shared" si="35"/>
        <v>1</v>
      </c>
      <c r="BC59" s="107">
        <v>10</v>
      </c>
      <c r="BD59" s="95"/>
      <c r="BE59" s="95"/>
      <c r="BF59" s="95"/>
      <c r="BG59" s="95"/>
      <c r="BH59" s="95"/>
      <c r="BI59" s="95"/>
      <c r="BJ59" s="95"/>
      <c r="BK59" s="47"/>
      <c r="BL59" s="47"/>
      <c r="BM59" s="47"/>
    </row>
    <row r="60" spans="25:65" x14ac:dyDescent="0.25">
      <c r="Y60" s="47"/>
      <c r="Z60" s="47"/>
      <c r="AA60" s="47"/>
      <c r="AB60" s="47"/>
      <c r="AC60" s="47"/>
      <c r="AD60" s="47"/>
      <c r="AE60" s="47"/>
      <c r="AF60" s="47"/>
      <c r="AG60" s="47"/>
      <c r="AH60" s="47"/>
      <c r="AI60" s="47"/>
      <c r="AJ60" s="94"/>
      <c r="AK60" s="94"/>
      <c r="AL60" s="95"/>
      <c r="AM60" s="95"/>
      <c r="AN60" s="94">
        <f t="shared" si="30"/>
        <v>201309</v>
      </c>
      <c r="AO60" s="95" t="str">
        <f>CONCATENATE(VLOOKUP($AM$21*1,Data!$X$2:$AA$379,AO$43,FALSE),AP60)</f>
        <v>Debt-to-equity ratio17</v>
      </c>
      <c r="AP60" s="102">
        <v>17</v>
      </c>
      <c r="AQ60" s="105" t="str">
        <f>VLOOKUP($AO60,Data!$V$2:$AB$379,AQ$43,FALSE)</f>
        <v>GR</v>
      </c>
      <c r="AR60" s="106">
        <f>VLOOKUP($AO60,Data!$V$2:$AB$379,AR$43,FALSE)</f>
        <v>11.311615865</v>
      </c>
      <c r="AS60" s="103">
        <f t="shared" si="31"/>
        <v>17</v>
      </c>
      <c r="AT60" s="103">
        <f t="shared" si="32"/>
        <v>4</v>
      </c>
      <c r="AU60" s="103" t="str">
        <f t="shared" si="33"/>
        <v>GR</v>
      </c>
      <c r="AV60" s="106">
        <f>VLOOKUP($AO$64,Data!$V$2:$AB$379,$AR$43,FALSE)</f>
        <v>15.636329628</v>
      </c>
      <c r="AW60" s="103" t="str">
        <f t="shared" si="34"/>
        <v>GR</v>
      </c>
      <c r="AX60" s="95"/>
      <c r="BA60" s="103" t="s">
        <v>35</v>
      </c>
      <c r="BB60" s="37">
        <f t="shared" si="35"/>
        <v>4</v>
      </c>
      <c r="BC60" s="107" t="s">
        <v>35</v>
      </c>
      <c r="BD60" s="95"/>
      <c r="BE60" s="95"/>
      <c r="BF60" s="95"/>
      <c r="BG60" s="95"/>
      <c r="BH60" s="95"/>
      <c r="BI60" s="95"/>
      <c r="BJ60" s="95"/>
      <c r="BK60" s="47"/>
      <c r="BL60" s="47"/>
      <c r="BM60" s="47"/>
    </row>
    <row r="61" spans="25:65" x14ac:dyDescent="0.25">
      <c r="Y61" s="47"/>
      <c r="Z61" s="47"/>
      <c r="AA61" s="47"/>
      <c r="AB61" s="47"/>
      <c r="AC61" s="47"/>
      <c r="AD61" s="47"/>
      <c r="AE61" s="47"/>
      <c r="AF61" s="47"/>
      <c r="AG61" s="47"/>
      <c r="AH61" s="47"/>
      <c r="AI61" s="47"/>
      <c r="AJ61" s="94"/>
      <c r="AK61" s="94"/>
      <c r="AL61" s="95"/>
      <c r="AM61" s="95"/>
      <c r="AN61" s="94">
        <f t="shared" si="30"/>
        <v>201309</v>
      </c>
      <c r="AO61" s="95" t="str">
        <f>CONCATENATE(VLOOKUP($AM$21*1,Data!$X$2:$AA$379,AO$43,FALSE),AP61)</f>
        <v>Debt-to-equity ratio18</v>
      </c>
      <c r="AP61" s="102">
        <v>18</v>
      </c>
      <c r="AQ61" s="105">
        <f>VLOOKUP($AO61,Data!$V$2:$AB$379,AQ$43,FALSE)</f>
        <v>13</v>
      </c>
      <c r="AR61" s="106">
        <f>VLOOKUP($AO61,Data!$V$2:$AB$379,AR$43,FALSE)</f>
        <v>9.9778895357999993</v>
      </c>
      <c r="AS61" s="103">
        <f t="shared" si="31"/>
        <v>18</v>
      </c>
      <c r="AT61" s="103">
        <f t="shared" si="32"/>
        <v>2</v>
      </c>
      <c r="AU61" s="103">
        <f t="shared" si="33"/>
        <v>18</v>
      </c>
      <c r="AV61" s="106">
        <f>VLOOKUP($AO$64,Data!$V$2:$AB$379,$AR$43,FALSE)</f>
        <v>15.636329628</v>
      </c>
      <c r="AW61" s="103">
        <f>IF(AND(AR61&lt;&gt;0, AR61&lt;&gt;"."), VLOOKUP(AQ61,$BA$44:$BC$63,3,FALSE), CONCATENATE(VLOOKUP(AQ61,$BA$44:$BC$63,3,FALSE),"*"))</f>
        <v>13</v>
      </c>
      <c r="AX61" s="95"/>
      <c r="BA61" s="103">
        <v>11</v>
      </c>
      <c r="BB61" s="37">
        <f t="shared" si="35"/>
        <v>3</v>
      </c>
      <c r="BC61" s="107">
        <v>11</v>
      </c>
      <c r="BD61" s="95"/>
      <c r="BE61" s="95"/>
      <c r="BF61" s="95"/>
      <c r="BG61" s="95"/>
      <c r="BH61" s="95"/>
      <c r="BI61" s="95"/>
      <c r="BJ61" s="95"/>
      <c r="BK61" s="47"/>
      <c r="BL61" s="47"/>
      <c r="BM61" s="47"/>
    </row>
    <row r="62" spans="25:65" x14ac:dyDescent="0.25">
      <c r="Y62" s="47"/>
      <c r="Z62" s="47"/>
      <c r="AA62" s="47"/>
      <c r="AB62" s="47"/>
      <c r="AC62" s="47"/>
      <c r="AD62" s="47"/>
      <c r="AE62" s="47"/>
      <c r="AF62" s="47"/>
      <c r="AG62" s="47"/>
      <c r="AH62" s="47"/>
      <c r="AI62" s="47"/>
      <c r="AJ62" s="94"/>
      <c r="AK62" s="94"/>
      <c r="AL62" s="95"/>
      <c r="AM62" s="95"/>
      <c r="AN62" s="94">
        <f t="shared" si="30"/>
        <v>201309</v>
      </c>
      <c r="AO62" s="95" t="str">
        <f>CONCATENATE(VLOOKUP($AM$21*1,Data!$X$2:$AA$379,AO$43,FALSE),AP62)</f>
        <v>Debt-to-equity ratio19</v>
      </c>
      <c r="AP62" s="102">
        <v>19</v>
      </c>
      <c r="AQ62" s="105">
        <f>VLOOKUP($AO62,Data!$V$2:$AB$379,AQ$43,FALSE)</f>
        <v>6</v>
      </c>
      <c r="AR62" s="106">
        <f>VLOOKUP($AO62,Data!$V$2:$AB$379,AR$43,FALSE)</f>
        <v>7.3016304139999999</v>
      </c>
      <c r="AS62" s="103">
        <f t="shared" si="31"/>
        <v>19</v>
      </c>
      <c r="AT62" s="103">
        <f t="shared" si="32"/>
        <v>1</v>
      </c>
      <c r="AU62" s="103">
        <f t="shared" si="33"/>
        <v>19</v>
      </c>
      <c r="AV62" s="106">
        <f>VLOOKUP($AO$64,Data!$V$2:$AB$379,$AR$43,FALSE)</f>
        <v>15.636329628</v>
      </c>
      <c r="AW62" s="103">
        <f>IF(AND(AR62&lt;&gt;0, AR62&lt;&gt;"."), VLOOKUP(AQ62,$BA$44:$BC$63,3,FALSE), CONCATENATE(VLOOKUP(AQ62,$BA$44:$BC$63,3,FALSE),"*"))</f>
        <v>6</v>
      </c>
      <c r="AX62" s="95"/>
      <c r="BA62" s="103">
        <v>12</v>
      </c>
      <c r="BB62" s="37">
        <f t="shared" si="35"/>
        <v>1</v>
      </c>
      <c r="BC62" s="107">
        <v>12</v>
      </c>
      <c r="BD62" s="95"/>
      <c r="BE62" s="95"/>
      <c r="BF62" s="95"/>
      <c r="BG62" s="95"/>
      <c r="BH62" s="95"/>
      <c r="BI62" s="95"/>
      <c r="BJ62" s="95"/>
      <c r="BK62" s="47"/>
      <c r="BL62" s="47"/>
      <c r="BM62" s="47"/>
    </row>
    <row r="63" spans="25:65" x14ac:dyDescent="0.25">
      <c r="Y63" s="47"/>
      <c r="Z63" s="47"/>
      <c r="AA63" s="47"/>
      <c r="AB63" s="47"/>
      <c r="AC63" s="47"/>
      <c r="AD63" s="47"/>
      <c r="AE63" s="47"/>
      <c r="AF63" s="47"/>
      <c r="AG63" s="47"/>
      <c r="AH63" s="47"/>
      <c r="AI63" s="47"/>
      <c r="AJ63" s="94"/>
      <c r="AK63" s="94"/>
      <c r="AL63" s="95"/>
      <c r="AM63" s="95"/>
      <c r="AN63" s="94">
        <f t="shared" si="30"/>
        <v>201309</v>
      </c>
      <c r="AO63" s="95" t="str">
        <f>CONCATENATE(VLOOKUP($AM$21*1,Data!$X$2:$AA$379,AO$43,FALSE),AP63)</f>
        <v>Debt-to-equity ratio20</v>
      </c>
      <c r="AP63" s="102">
        <v>20</v>
      </c>
      <c r="AQ63" s="105">
        <f>VLOOKUP($AO63,Data!$V$2:$AB$379,AQ$43,FALSE)</f>
        <v>12</v>
      </c>
      <c r="AR63" s="106">
        <f>VLOOKUP($AO63,Data!$V$2:$AB$379,AR$43,FALSE)</f>
        <v>5.6028162636000003</v>
      </c>
      <c r="AS63" s="103">
        <f t="shared" si="31"/>
        <v>20</v>
      </c>
      <c r="AT63" s="103">
        <f t="shared" si="32"/>
        <v>1</v>
      </c>
      <c r="AU63" s="103">
        <f t="shared" si="33"/>
        <v>20</v>
      </c>
      <c r="AV63" s="106">
        <f>VLOOKUP($AO$64,Data!$V$2:$AB$379,$AR$43,FALSE)</f>
        <v>15.636329628</v>
      </c>
      <c r="AW63" s="103">
        <f>IF(AND(AR63&lt;&gt;0, AR63&lt;&gt;"."), VLOOKUP(AQ63,$BA$44:$BC$63,3,FALSE), CONCATENATE(VLOOKUP(AQ63,$BA$44:$BC$63,3,FALSE),"*"))</f>
        <v>12</v>
      </c>
      <c r="AX63" s="95"/>
      <c r="BA63" s="103">
        <v>13</v>
      </c>
      <c r="BB63" s="37">
        <f t="shared" si="35"/>
        <v>2</v>
      </c>
      <c r="BC63" s="107">
        <v>13</v>
      </c>
      <c r="BD63" s="95"/>
      <c r="BE63" s="95"/>
      <c r="BF63" s="95"/>
      <c r="BG63" s="95"/>
      <c r="BH63" s="95"/>
      <c r="BI63" s="95"/>
      <c r="BJ63" s="95"/>
      <c r="BK63" s="47"/>
      <c r="BL63" s="47"/>
      <c r="BM63" s="47"/>
    </row>
    <row r="64" spans="25:65" x14ac:dyDescent="0.25">
      <c r="Y64" s="47"/>
      <c r="Z64" s="47"/>
      <c r="AA64" s="47"/>
      <c r="AB64" s="47"/>
      <c r="AC64" s="47"/>
      <c r="AD64" s="47"/>
      <c r="AE64" s="47"/>
      <c r="AF64" s="47"/>
      <c r="AG64" s="47"/>
      <c r="AH64" s="47"/>
      <c r="AI64" s="47"/>
      <c r="AJ64" s="94"/>
      <c r="AK64" s="94"/>
      <c r="AL64" s="95"/>
      <c r="AM64" s="95"/>
      <c r="AN64" s="94">
        <f t="shared" si="30"/>
        <v>201309</v>
      </c>
      <c r="AO64" s="95" t="str">
        <f>CONCATENATE(VLOOKUP($AM$21*1,Data!$X$2:$AA$379,AO$43,FALSE),AP64)</f>
        <v>Debt-to-equity ratio99</v>
      </c>
      <c r="AP64" s="102">
        <v>99</v>
      </c>
      <c r="AQ64" s="105" t="str">
        <f>VLOOKUP($AO64,Data!$V$2:$AB$379,AQ$43,FALSE)</f>
        <v>EU</v>
      </c>
      <c r="AS64" s="103">
        <v>99</v>
      </c>
      <c r="AT64" s="103">
        <f t="shared" si="32"/>
        <v>57</v>
      </c>
      <c r="AU64" s="103" t="str">
        <f t="shared" si="33"/>
        <v>EU*</v>
      </c>
      <c r="AV64" s="106"/>
      <c r="AX64" s="95"/>
      <c r="AY64" s="95"/>
      <c r="BA64" s="95"/>
      <c r="BB64" s="95"/>
      <c r="BC64" s="95"/>
      <c r="BD64" s="95"/>
      <c r="BE64" s="95"/>
      <c r="BF64" s="95"/>
      <c r="BG64" s="95"/>
      <c r="BH64" s="95"/>
      <c r="BI64" s="95"/>
      <c r="BJ64" s="95"/>
      <c r="BK64" s="47"/>
      <c r="BL64" s="47"/>
      <c r="BM64" s="47"/>
    </row>
    <row r="65" spans="25:65" x14ac:dyDescent="0.25">
      <c r="Y65" s="47"/>
      <c r="Z65" s="47"/>
      <c r="AA65" s="47"/>
      <c r="AB65" s="47"/>
      <c r="AC65" s="47"/>
      <c r="AD65" s="47"/>
      <c r="AE65" s="47"/>
      <c r="AF65" s="47"/>
      <c r="AG65" s="47"/>
      <c r="AH65" s="47"/>
      <c r="AI65" s="47"/>
      <c r="AJ65" s="94"/>
      <c r="AK65" s="94"/>
      <c r="AL65" s="95"/>
      <c r="AM65" s="95"/>
      <c r="AN65" s="95"/>
      <c r="AO65" s="95"/>
      <c r="AP65" s="95"/>
      <c r="AQ65" s="95"/>
      <c r="AR65" s="95"/>
      <c r="AS65" s="95"/>
      <c r="AT65" s="95"/>
      <c r="AU65" s="95"/>
      <c r="AV65" s="95"/>
      <c r="AW65" s="95"/>
      <c r="AX65" s="95"/>
      <c r="AY65" s="95"/>
      <c r="AZ65" s="108"/>
      <c r="BA65" s="95"/>
      <c r="BB65" s="95"/>
      <c r="BC65" s="95"/>
      <c r="BD65" s="95"/>
      <c r="BE65" s="95"/>
      <c r="BF65" s="95"/>
      <c r="BG65" s="95"/>
      <c r="BH65" s="95"/>
      <c r="BI65" s="95"/>
      <c r="BJ65" s="95"/>
      <c r="BK65" s="47"/>
      <c r="BL65" s="47"/>
      <c r="BM65" s="47"/>
    </row>
    <row r="66" spans="25:65" x14ac:dyDescent="0.25">
      <c r="Y66" s="47"/>
      <c r="Z66" s="47"/>
      <c r="AA66" s="47"/>
      <c r="AB66" s="47"/>
      <c r="AC66" s="47"/>
      <c r="AD66" s="47"/>
      <c r="AE66" s="47"/>
      <c r="AF66" s="47"/>
      <c r="AG66" s="47"/>
      <c r="AH66" s="47"/>
      <c r="AI66" s="47"/>
      <c r="AJ66" s="94"/>
      <c r="AK66" s="94"/>
      <c r="AL66" s="95"/>
      <c r="AM66" s="95"/>
      <c r="AN66" s="95"/>
      <c r="AO66" s="95"/>
      <c r="AP66" s="95"/>
      <c r="AQ66" s="95"/>
      <c r="AR66" s="95"/>
      <c r="AS66" s="95"/>
      <c r="AT66" s="95"/>
      <c r="AU66" s="95"/>
      <c r="AV66" s="95"/>
      <c r="AW66" s="95"/>
      <c r="AX66" s="95"/>
      <c r="AY66" s="95"/>
      <c r="AZ66" s="108"/>
      <c r="BA66" s="95"/>
      <c r="BB66" s="95"/>
      <c r="BC66" s="95"/>
      <c r="BD66" s="95"/>
      <c r="BE66" s="95"/>
      <c r="BF66" s="95"/>
      <c r="BG66" s="95"/>
      <c r="BH66" s="95"/>
      <c r="BI66" s="95"/>
      <c r="BJ66" s="95"/>
      <c r="BK66" s="47"/>
      <c r="BL66" s="47"/>
      <c r="BM66" s="47"/>
    </row>
    <row r="67" spans="25:65" x14ac:dyDescent="0.25">
      <c r="Y67" s="47"/>
      <c r="Z67" s="47"/>
      <c r="AA67" s="47"/>
      <c r="AB67" s="47"/>
      <c r="AC67" s="47"/>
      <c r="AD67" s="47"/>
      <c r="AE67" s="47"/>
      <c r="AF67" s="47"/>
      <c r="AG67" s="47"/>
      <c r="AH67" s="47"/>
      <c r="AI67" s="47"/>
      <c r="AJ67" s="94"/>
      <c r="AK67" s="94"/>
      <c r="AL67" s="95"/>
      <c r="AM67" s="95"/>
      <c r="AN67" s="95"/>
      <c r="AO67" s="109">
        <v>11</v>
      </c>
      <c r="AP67" s="110">
        <v>3</v>
      </c>
      <c r="AQ67" s="95"/>
      <c r="AR67" s="95"/>
      <c r="AS67" s="95"/>
      <c r="AT67" s="95"/>
      <c r="AU67" s="95"/>
      <c r="AV67" s="95"/>
      <c r="AW67" s="95"/>
      <c r="AX67" s="95"/>
      <c r="AY67" s="95"/>
      <c r="AZ67" s="108"/>
      <c r="BA67" s="95"/>
      <c r="BB67" s="95"/>
      <c r="BC67" s="95"/>
      <c r="BD67" s="95"/>
      <c r="BE67" s="95"/>
      <c r="BF67" s="95"/>
      <c r="BG67" s="95"/>
      <c r="BH67" s="95"/>
      <c r="BI67" s="95"/>
      <c r="BJ67" s="95"/>
      <c r="BK67" s="47"/>
      <c r="BL67" s="47"/>
      <c r="BM67" s="47"/>
    </row>
    <row r="68" spans="25:65" x14ac:dyDescent="0.25">
      <c r="Y68" s="47"/>
      <c r="Z68" s="47"/>
      <c r="AA68" s="47"/>
      <c r="AB68" s="47"/>
      <c r="AC68" s="47"/>
      <c r="AD68" s="47"/>
      <c r="AE68" s="47"/>
      <c r="AF68" s="47"/>
      <c r="AG68" s="47"/>
      <c r="AH68" s="47"/>
      <c r="AI68" s="47"/>
      <c r="AJ68" s="94"/>
      <c r="AK68" s="94"/>
      <c r="AL68" s="95"/>
      <c r="AM68" s="95"/>
      <c r="AN68" s="95"/>
      <c r="AO68" s="109">
        <v>2</v>
      </c>
      <c r="AP68" s="110">
        <v>2</v>
      </c>
      <c r="AQ68" s="95"/>
      <c r="AR68" s="95"/>
      <c r="AS68" s="95"/>
      <c r="AT68" s="95"/>
      <c r="AU68" s="95"/>
      <c r="AV68" s="95"/>
      <c r="AW68" s="95"/>
      <c r="AX68" s="95"/>
      <c r="AY68" s="95"/>
      <c r="AZ68" s="108"/>
      <c r="BA68" s="95"/>
      <c r="BB68" s="95"/>
      <c r="BC68" s="95"/>
      <c r="BD68" s="95"/>
      <c r="BE68" s="95"/>
      <c r="BF68" s="95"/>
      <c r="BG68" s="95"/>
      <c r="BH68" s="95"/>
      <c r="BI68" s="95"/>
      <c r="BJ68" s="95"/>
      <c r="BK68" s="47"/>
      <c r="BL68" s="47"/>
      <c r="BM68" s="47"/>
    </row>
    <row r="69" spans="25:65" x14ac:dyDescent="0.25">
      <c r="Y69" s="47"/>
      <c r="Z69" s="47"/>
      <c r="AA69" s="47"/>
      <c r="AB69" s="47"/>
      <c r="AC69" s="47"/>
      <c r="AD69" s="47"/>
      <c r="AE69" s="47"/>
      <c r="AF69" s="47"/>
      <c r="AG69" s="47"/>
      <c r="AH69" s="47"/>
      <c r="AI69" s="47"/>
      <c r="AJ69" s="94"/>
      <c r="AK69" s="94"/>
      <c r="AL69" s="94"/>
      <c r="AM69" s="95"/>
      <c r="AN69" s="95"/>
      <c r="AO69" s="109">
        <v>13</v>
      </c>
      <c r="AP69" s="110">
        <v>2</v>
      </c>
      <c r="AQ69" s="95"/>
      <c r="AR69" s="95"/>
      <c r="AS69" s="95"/>
      <c r="AT69" s="95"/>
      <c r="AU69" s="95"/>
      <c r="AV69" s="95"/>
      <c r="AW69" s="95"/>
      <c r="AX69" s="95"/>
      <c r="AY69" s="95"/>
      <c r="AZ69" s="108"/>
      <c r="BA69" s="95"/>
      <c r="BB69" s="95"/>
      <c r="BC69" s="95"/>
      <c r="BD69" s="95"/>
      <c r="BE69" s="95"/>
      <c r="BF69" s="95"/>
      <c r="BG69" s="95"/>
      <c r="BH69" s="95"/>
      <c r="BI69" s="95"/>
      <c r="BJ69" s="95"/>
      <c r="BK69" s="47"/>
      <c r="BL69" s="47"/>
      <c r="BM69" s="47"/>
    </row>
    <row r="70" spans="25:65" x14ac:dyDescent="0.25">
      <c r="Y70" s="47"/>
      <c r="Z70" s="47"/>
      <c r="AA70" s="47"/>
      <c r="AB70" s="47"/>
      <c r="AC70" s="47"/>
      <c r="AD70" s="47"/>
      <c r="AE70" s="47"/>
      <c r="AF70" s="47"/>
      <c r="AG70" s="47"/>
      <c r="AH70" s="47"/>
      <c r="AI70" s="47"/>
      <c r="AJ70" s="94"/>
      <c r="AK70" s="94"/>
      <c r="AL70" s="94"/>
      <c r="AM70" s="95"/>
      <c r="AN70" s="95"/>
      <c r="AO70" s="109" t="s">
        <v>23</v>
      </c>
      <c r="AP70" s="110">
        <v>8</v>
      </c>
      <c r="AQ70" s="95"/>
      <c r="AR70" s="95"/>
      <c r="AS70" s="95"/>
      <c r="AT70" s="95"/>
      <c r="AU70" s="95"/>
      <c r="AV70" s="95"/>
      <c r="AW70" s="95"/>
      <c r="AX70" s="95"/>
      <c r="AY70" s="95"/>
      <c r="AZ70" s="108"/>
      <c r="BA70" s="95"/>
      <c r="BB70" s="95"/>
      <c r="BC70" s="95"/>
      <c r="BD70" s="95"/>
      <c r="BE70" s="95"/>
      <c r="BF70" s="95"/>
      <c r="BG70" s="95"/>
      <c r="BH70" s="95"/>
      <c r="BI70" s="95"/>
      <c r="BJ70" s="94"/>
      <c r="BK70" s="47"/>
      <c r="BL70" s="47"/>
      <c r="BM70" s="47"/>
    </row>
    <row r="71" spans="25:65" x14ac:dyDescent="0.25">
      <c r="Y71" s="47"/>
      <c r="Z71" s="47"/>
      <c r="AA71" s="47"/>
      <c r="AB71" s="47"/>
      <c r="AC71" s="47"/>
      <c r="AD71" s="47"/>
      <c r="AE71" s="47"/>
      <c r="AF71" s="47"/>
      <c r="AG71" s="47"/>
      <c r="AH71" s="47"/>
      <c r="AI71" s="47"/>
      <c r="AJ71" s="94"/>
      <c r="AK71" s="94"/>
      <c r="AL71" s="94"/>
      <c r="AM71" s="94"/>
      <c r="AN71" s="94"/>
      <c r="AO71" s="109">
        <v>5</v>
      </c>
      <c r="AP71" s="110">
        <v>1</v>
      </c>
      <c r="AQ71" s="94"/>
      <c r="AR71" s="94"/>
      <c r="AS71" s="94"/>
      <c r="AT71" s="94"/>
      <c r="AU71" s="94"/>
      <c r="AV71" s="94"/>
      <c r="AW71" s="94"/>
      <c r="AX71" s="94"/>
      <c r="AY71" s="94"/>
      <c r="BA71" s="94"/>
      <c r="BB71" s="94"/>
      <c r="BC71" s="94"/>
      <c r="BD71" s="94"/>
      <c r="BE71" s="94"/>
      <c r="BF71" s="94"/>
      <c r="BG71" s="94"/>
      <c r="BH71" s="94"/>
      <c r="BI71" s="94"/>
      <c r="BJ71" s="94"/>
      <c r="BK71" s="47"/>
      <c r="BL71" s="47"/>
      <c r="BM71" s="47"/>
    </row>
    <row r="72" spans="25:65" x14ac:dyDescent="0.25">
      <c r="Y72" s="47"/>
      <c r="Z72" s="47"/>
      <c r="AA72" s="47"/>
      <c r="AB72" s="47"/>
      <c r="AC72" s="47"/>
      <c r="AD72" s="47"/>
      <c r="AE72" s="47"/>
      <c r="AF72" s="47"/>
      <c r="AG72" s="47"/>
      <c r="AH72" s="47"/>
      <c r="AI72" s="47"/>
      <c r="AJ72" s="94"/>
      <c r="AK72" s="94"/>
      <c r="AL72" s="94"/>
      <c r="AM72" s="94"/>
      <c r="AN72" s="94"/>
      <c r="AO72" s="109" t="s">
        <v>44</v>
      </c>
      <c r="AP72" s="110">
        <v>4</v>
      </c>
      <c r="AQ72" s="94"/>
      <c r="AR72" s="94"/>
      <c r="AS72" s="94"/>
      <c r="AT72" s="94"/>
      <c r="AU72" s="94"/>
      <c r="AV72" s="94"/>
      <c r="AW72" s="94"/>
      <c r="AX72" s="94"/>
      <c r="AY72" s="94"/>
      <c r="AZ72" s="94"/>
      <c r="BA72" s="94"/>
      <c r="BB72" s="94"/>
      <c r="BC72" s="94"/>
      <c r="BD72" s="94"/>
      <c r="BE72" s="94"/>
      <c r="BF72" s="94"/>
      <c r="BG72" s="94"/>
      <c r="BH72" s="94"/>
      <c r="BI72" s="94"/>
      <c r="BJ72" s="94"/>
      <c r="BK72" s="47"/>
      <c r="BL72" s="47"/>
      <c r="BM72" s="47"/>
    </row>
    <row r="73" spans="25:65" x14ac:dyDescent="0.25">
      <c r="Y73" s="47"/>
      <c r="Z73" s="47"/>
      <c r="AA73" s="47"/>
      <c r="AB73" s="47"/>
      <c r="AC73" s="47"/>
      <c r="AD73" s="47"/>
      <c r="AE73" s="47"/>
      <c r="AF73" s="47"/>
      <c r="AG73" s="47"/>
      <c r="AH73" s="47"/>
      <c r="AI73" s="47"/>
      <c r="AJ73" s="94"/>
      <c r="AK73" s="94"/>
      <c r="AL73" s="94"/>
      <c r="AM73" s="94"/>
      <c r="AN73" s="94"/>
      <c r="AO73" s="109">
        <v>4</v>
      </c>
      <c r="AP73" s="110">
        <v>1</v>
      </c>
      <c r="AQ73" s="94"/>
      <c r="AR73" s="94"/>
      <c r="AS73" s="94"/>
      <c r="AT73" s="94"/>
      <c r="AU73" s="94"/>
      <c r="AV73" s="94"/>
      <c r="AW73" s="94"/>
      <c r="AX73" s="94"/>
      <c r="AY73" s="94"/>
      <c r="AZ73" s="94"/>
      <c r="BA73" s="94"/>
      <c r="BB73" s="94"/>
      <c r="BC73" s="94"/>
      <c r="BD73" s="94"/>
      <c r="BE73" s="94"/>
      <c r="BF73" s="94"/>
      <c r="BG73" s="94"/>
      <c r="BH73" s="94"/>
      <c r="BI73" s="94"/>
      <c r="BJ73" s="94"/>
      <c r="BK73" s="47"/>
      <c r="BL73" s="47"/>
      <c r="BM73" s="47"/>
    </row>
    <row r="74" spans="25:65" x14ac:dyDescent="0.25">
      <c r="Y74" s="47"/>
      <c r="Z74" s="47"/>
      <c r="AA74" s="47"/>
      <c r="AB74" s="47"/>
      <c r="AC74" s="47"/>
      <c r="AD74" s="47"/>
      <c r="AE74" s="47"/>
      <c r="AF74" s="47"/>
      <c r="AG74" s="47"/>
      <c r="AH74" s="47"/>
      <c r="AI74" s="47"/>
      <c r="AJ74" s="94"/>
      <c r="AK74" s="94"/>
      <c r="AL74" s="94"/>
      <c r="AM74" s="94"/>
      <c r="AN74" s="94"/>
      <c r="AO74" s="109" t="s">
        <v>31</v>
      </c>
      <c r="AP74" s="110">
        <v>5</v>
      </c>
      <c r="AQ74" s="94"/>
      <c r="AR74" s="94"/>
      <c r="AS74" s="94"/>
      <c r="AT74" s="94"/>
      <c r="AU74" s="94"/>
      <c r="AV74" s="94"/>
      <c r="AW74" s="94"/>
      <c r="AX74" s="94"/>
      <c r="AY74" s="94"/>
      <c r="AZ74" s="94"/>
      <c r="BA74" s="94"/>
      <c r="BB74" s="94"/>
      <c r="BC74" s="94"/>
      <c r="BD74" s="94"/>
      <c r="BE74" s="94"/>
      <c r="BF74" s="94"/>
      <c r="BG74" s="94"/>
      <c r="BH74" s="94"/>
      <c r="BI74" s="94"/>
      <c r="BJ74" s="94"/>
      <c r="BK74" s="47"/>
      <c r="BL74" s="47"/>
      <c r="BM74" s="47"/>
    </row>
    <row r="75" spans="25:65" x14ac:dyDescent="0.25">
      <c r="Y75" s="47"/>
      <c r="Z75" s="47"/>
      <c r="AA75" s="47"/>
      <c r="AB75" s="47"/>
      <c r="AC75" s="47"/>
      <c r="AD75" s="47"/>
      <c r="AE75" s="47"/>
      <c r="AF75" s="47"/>
      <c r="AG75" s="47"/>
      <c r="AH75" s="47"/>
      <c r="AI75" s="47"/>
      <c r="AJ75" s="94"/>
      <c r="AK75" s="94"/>
      <c r="AL75" s="94"/>
      <c r="AM75" s="94"/>
      <c r="AN75" s="94"/>
      <c r="AO75" s="109" t="s">
        <v>29</v>
      </c>
      <c r="AP75" s="110">
        <v>6</v>
      </c>
      <c r="AQ75" s="94"/>
      <c r="AR75" s="94"/>
      <c r="AS75" s="94"/>
      <c r="AT75" s="94"/>
      <c r="AU75" s="94"/>
      <c r="AV75" s="94"/>
      <c r="AW75" s="94"/>
      <c r="AX75" s="94"/>
      <c r="AY75" s="94"/>
      <c r="AZ75" s="94"/>
      <c r="BA75" s="94"/>
      <c r="BB75" s="94"/>
      <c r="BC75" s="94"/>
      <c r="BD75" s="94"/>
      <c r="BE75" s="94"/>
      <c r="BF75" s="94"/>
      <c r="BG75" s="94"/>
      <c r="BH75" s="94"/>
      <c r="BI75" s="94"/>
      <c r="BJ75" s="94"/>
      <c r="BK75" s="47"/>
      <c r="BL75" s="47"/>
      <c r="BM75" s="47"/>
    </row>
    <row r="76" spans="25:65" x14ac:dyDescent="0.25">
      <c r="Y76" s="47"/>
      <c r="Z76" s="47"/>
      <c r="AA76" s="47"/>
      <c r="AB76" s="47"/>
      <c r="AC76" s="47"/>
      <c r="AD76" s="47"/>
      <c r="AE76" s="47"/>
      <c r="AF76" s="47"/>
      <c r="AG76" s="47"/>
      <c r="AH76" s="47"/>
      <c r="AI76" s="47"/>
      <c r="AJ76" s="94"/>
      <c r="AK76" s="94"/>
      <c r="AL76" s="94"/>
      <c r="AM76" s="94"/>
      <c r="AN76" s="94"/>
      <c r="AO76" s="109" t="s">
        <v>38</v>
      </c>
      <c r="AP76" s="110">
        <v>4</v>
      </c>
      <c r="AQ76" s="94"/>
      <c r="AR76" s="94"/>
      <c r="AS76" s="94"/>
      <c r="AT76" s="94"/>
      <c r="AU76" s="94"/>
      <c r="AV76" s="94"/>
      <c r="AW76" s="94"/>
      <c r="AX76" s="94"/>
      <c r="AY76" s="94"/>
      <c r="AZ76" s="94"/>
      <c r="BA76" s="94"/>
      <c r="BB76" s="94"/>
      <c r="BC76" s="94"/>
      <c r="BD76" s="94"/>
      <c r="BE76" s="94"/>
      <c r="BF76" s="94"/>
      <c r="BG76" s="94"/>
      <c r="BH76" s="94"/>
      <c r="BI76" s="94"/>
      <c r="BJ76" s="94"/>
      <c r="BK76" s="47"/>
      <c r="BL76" s="47"/>
      <c r="BM76" s="47"/>
    </row>
    <row r="77" spans="25:65" x14ac:dyDescent="0.25">
      <c r="Y77" s="47"/>
      <c r="Z77" s="47"/>
      <c r="AA77" s="47"/>
      <c r="AB77" s="47"/>
      <c r="AC77" s="47"/>
      <c r="AD77" s="47"/>
      <c r="AE77" s="47"/>
      <c r="AF77" s="47"/>
      <c r="AG77" s="47"/>
      <c r="AH77" s="47"/>
      <c r="AI77" s="47"/>
      <c r="AJ77" s="47"/>
      <c r="AK77" s="47"/>
      <c r="AL77" s="47"/>
      <c r="AM77" s="94"/>
      <c r="AN77" s="94"/>
      <c r="AO77" s="109">
        <v>12</v>
      </c>
      <c r="AP77" s="110">
        <v>1</v>
      </c>
      <c r="AQ77" s="94"/>
      <c r="AR77" s="94"/>
      <c r="AS77" s="94"/>
      <c r="AT77" s="94"/>
      <c r="AU77" s="94"/>
      <c r="AV77" s="94"/>
      <c r="AW77" s="94"/>
      <c r="AX77" s="94"/>
      <c r="AY77" s="94"/>
      <c r="AZ77" s="94"/>
      <c r="BA77" s="94"/>
      <c r="BB77" s="94"/>
      <c r="BC77" s="94"/>
      <c r="BD77" s="94"/>
      <c r="BE77" s="94"/>
      <c r="BF77" s="94"/>
      <c r="BG77" s="94"/>
      <c r="BH77" s="94"/>
      <c r="BI77" s="94"/>
      <c r="BJ77" s="94"/>
      <c r="BK77" s="47"/>
      <c r="BL77" s="47"/>
      <c r="BM77" s="47"/>
    </row>
    <row r="78" spans="25:65" x14ac:dyDescent="0.25">
      <c r="Y78" s="47"/>
      <c r="Z78" s="47"/>
      <c r="AA78" s="47"/>
      <c r="AB78" s="47"/>
      <c r="AC78" s="47"/>
      <c r="AD78" s="47"/>
      <c r="AE78" s="47"/>
      <c r="AF78" s="47"/>
      <c r="AG78" s="47"/>
      <c r="AH78" s="47"/>
      <c r="AI78" s="47"/>
      <c r="AJ78" s="47"/>
      <c r="AK78" s="47"/>
      <c r="AL78" s="47"/>
      <c r="AM78" s="94"/>
      <c r="AN78" s="94"/>
      <c r="AO78" s="109">
        <v>1</v>
      </c>
      <c r="AP78" s="110">
        <v>2</v>
      </c>
      <c r="AQ78" s="94"/>
      <c r="AR78" s="94"/>
      <c r="AS78" s="94"/>
      <c r="AT78" s="94"/>
      <c r="AU78" s="94"/>
      <c r="AV78" s="94"/>
      <c r="AW78" s="94"/>
      <c r="AX78" s="94"/>
      <c r="AY78" s="94"/>
      <c r="AZ78" s="94"/>
      <c r="BA78" s="94"/>
      <c r="BB78" s="94"/>
      <c r="BC78" s="94"/>
      <c r="BD78" s="94"/>
      <c r="BE78" s="94"/>
      <c r="BF78" s="94"/>
      <c r="BG78" s="94"/>
      <c r="BH78" s="94"/>
      <c r="BI78" s="94"/>
      <c r="BJ78" s="47"/>
      <c r="BK78" s="47"/>
      <c r="BL78" s="47"/>
      <c r="BM78" s="47"/>
    </row>
    <row r="79" spans="25:65" x14ac:dyDescent="0.25">
      <c r="Y79" s="47"/>
      <c r="Z79" s="47"/>
      <c r="AA79" s="47"/>
      <c r="AB79" s="47"/>
      <c r="AC79" s="47"/>
      <c r="AD79" s="47"/>
      <c r="AE79" s="47"/>
      <c r="AF79" s="47"/>
      <c r="AG79" s="47"/>
      <c r="AH79" s="47"/>
      <c r="AI79" s="47"/>
      <c r="AJ79" s="47"/>
      <c r="AK79" s="47"/>
      <c r="AL79" s="47"/>
      <c r="AM79" s="47"/>
      <c r="AN79" s="47"/>
      <c r="AO79" s="127" t="s">
        <v>35</v>
      </c>
      <c r="AP79" s="111">
        <v>4</v>
      </c>
      <c r="AQ79" s="47"/>
      <c r="AR79" s="47"/>
      <c r="AS79" s="47"/>
      <c r="AT79" s="47"/>
      <c r="AU79" s="47"/>
      <c r="AV79" s="47"/>
      <c r="AW79" s="47"/>
      <c r="AX79" s="47"/>
      <c r="AY79" s="47"/>
      <c r="AZ79" s="47"/>
      <c r="BA79" s="47"/>
      <c r="BB79" s="47"/>
      <c r="BC79" s="47"/>
      <c r="BD79" s="47"/>
      <c r="BE79" s="47"/>
      <c r="BF79" s="47"/>
      <c r="BG79" s="47"/>
      <c r="BH79" s="47"/>
      <c r="BI79" s="47"/>
      <c r="BJ79" s="47"/>
      <c r="BK79" s="47"/>
      <c r="BL79" s="47"/>
      <c r="BM79" s="47"/>
    </row>
    <row r="80" spans="25:65" x14ac:dyDescent="0.25">
      <c r="Y80" s="47"/>
      <c r="Z80" s="47"/>
      <c r="AA80" s="47"/>
      <c r="AB80" s="47"/>
      <c r="AC80" s="47"/>
      <c r="AD80" s="47"/>
      <c r="AE80" s="47"/>
      <c r="AF80" s="47"/>
      <c r="AG80" s="47"/>
      <c r="AH80" s="47"/>
      <c r="AI80" s="47"/>
      <c r="AJ80" s="47"/>
      <c r="AK80" s="47"/>
      <c r="AL80" s="47"/>
      <c r="AM80" s="47"/>
      <c r="AN80" s="47"/>
      <c r="AO80" s="127">
        <v>10</v>
      </c>
      <c r="AP80" s="111">
        <v>1</v>
      </c>
      <c r="AQ80" s="47"/>
      <c r="AR80" s="47"/>
      <c r="AS80" s="47"/>
      <c r="AT80" s="47"/>
      <c r="AU80" s="47"/>
      <c r="AV80" s="47"/>
      <c r="AW80" s="47"/>
      <c r="AX80" s="47"/>
      <c r="AY80" s="47"/>
      <c r="AZ80" s="47"/>
      <c r="BA80" s="47"/>
      <c r="BB80" s="47"/>
      <c r="BC80" s="47"/>
      <c r="BD80" s="47"/>
      <c r="BE80" s="47"/>
      <c r="BF80" s="47"/>
      <c r="BG80" s="47"/>
      <c r="BH80" s="47"/>
      <c r="BI80" s="47"/>
      <c r="BJ80" s="47"/>
      <c r="BK80" s="47"/>
      <c r="BL80" s="47"/>
      <c r="BM80" s="47"/>
    </row>
    <row r="81" spans="25:65" x14ac:dyDescent="0.25">
      <c r="Y81" s="47"/>
      <c r="Z81" s="47"/>
      <c r="AA81" s="47"/>
      <c r="AB81" s="47"/>
      <c r="AC81" s="47"/>
      <c r="AD81" s="47"/>
      <c r="AE81" s="47"/>
      <c r="AF81" s="47"/>
      <c r="AG81" s="47"/>
      <c r="AH81" s="47"/>
      <c r="AI81" s="47"/>
      <c r="AJ81" s="47"/>
      <c r="AK81" s="47"/>
      <c r="AL81" s="47"/>
      <c r="AM81" s="47"/>
      <c r="AN81" s="47"/>
      <c r="AO81" s="127">
        <v>7</v>
      </c>
      <c r="AP81" s="111">
        <v>3</v>
      </c>
      <c r="AQ81" s="47"/>
      <c r="AR81" s="47"/>
      <c r="AS81" s="47"/>
      <c r="AT81" s="47"/>
      <c r="AU81" s="47"/>
      <c r="AV81" s="47"/>
      <c r="AW81" s="47"/>
      <c r="AX81" s="47"/>
      <c r="AY81" s="47"/>
      <c r="AZ81" s="47"/>
      <c r="BA81" s="47"/>
      <c r="BB81" s="47"/>
      <c r="BC81" s="47"/>
      <c r="BD81" s="47"/>
      <c r="BE81" s="47"/>
      <c r="BF81" s="47"/>
      <c r="BG81" s="47"/>
      <c r="BH81" s="47"/>
      <c r="BI81" s="47"/>
      <c r="BJ81" s="47"/>
      <c r="BK81" s="47"/>
      <c r="BL81" s="47"/>
      <c r="BM81" s="47"/>
    </row>
    <row r="82" spans="25:65" x14ac:dyDescent="0.25">
      <c r="Y82" s="47"/>
      <c r="Z82" s="47"/>
      <c r="AA82" s="47"/>
      <c r="AB82" s="47"/>
      <c r="AC82" s="47"/>
      <c r="AD82" s="47"/>
      <c r="AE82" s="47"/>
      <c r="AF82" s="47"/>
      <c r="AG82" s="47"/>
      <c r="AH82" s="47"/>
      <c r="AI82" s="47"/>
      <c r="AJ82" s="47"/>
      <c r="AK82" s="47"/>
      <c r="AL82" s="47"/>
      <c r="AM82" s="47"/>
      <c r="AN82" s="47"/>
      <c r="AO82" s="127">
        <v>8</v>
      </c>
      <c r="AP82" s="111">
        <v>1</v>
      </c>
      <c r="AQ82" s="47"/>
      <c r="AR82" s="47"/>
      <c r="AS82" s="47"/>
      <c r="AT82" s="47"/>
      <c r="AU82" s="47"/>
      <c r="AV82" s="47"/>
      <c r="AW82" s="47"/>
      <c r="AX82" s="47"/>
      <c r="AY82" s="47"/>
      <c r="AZ82" s="47"/>
      <c r="BA82" s="47"/>
      <c r="BB82" s="47"/>
      <c r="BC82" s="47"/>
      <c r="BD82" s="47"/>
      <c r="BE82" s="47"/>
      <c r="BF82" s="47"/>
      <c r="BG82" s="47"/>
      <c r="BH82" s="47"/>
      <c r="BI82" s="47"/>
      <c r="BJ82" s="47"/>
      <c r="BK82" s="47"/>
      <c r="BL82" s="47"/>
      <c r="BM82" s="47"/>
    </row>
    <row r="83" spans="25:65" x14ac:dyDescent="0.25">
      <c r="Y83" s="47"/>
      <c r="Z83" s="47"/>
      <c r="AA83" s="47"/>
      <c r="AB83" s="47"/>
      <c r="AC83" s="47"/>
      <c r="AD83" s="47"/>
      <c r="AE83" s="47"/>
      <c r="AF83" s="47"/>
      <c r="AG83" s="47"/>
      <c r="AH83" s="47"/>
      <c r="AI83" s="47"/>
      <c r="AJ83" s="47"/>
      <c r="AK83" s="47"/>
      <c r="AL83" s="47"/>
      <c r="AM83" s="47"/>
      <c r="AN83" s="47"/>
      <c r="AO83" s="127">
        <v>6</v>
      </c>
      <c r="AP83" s="111">
        <v>1</v>
      </c>
      <c r="AQ83" s="47"/>
      <c r="AR83" s="47"/>
      <c r="AS83" s="47"/>
      <c r="AT83" s="47"/>
      <c r="AU83" s="47"/>
      <c r="AV83" s="47"/>
      <c r="AW83" s="47"/>
      <c r="AX83" s="47"/>
      <c r="AY83" s="47"/>
      <c r="AZ83" s="47"/>
      <c r="BA83" s="47"/>
      <c r="BB83" s="47"/>
      <c r="BC83" s="47"/>
      <c r="BD83" s="47"/>
      <c r="BE83" s="47"/>
      <c r="BF83" s="47"/>
      <c r="BG83" s="47"/>
      <c r="BH83" s="47"/>
      <c r="BI83" s="47"/>
      <c r="BJ83" s="47"/>
      <c r="BK83" s="47"/>
      <c r="BL83" s="47"/>
      <c r="BM83" s="47"/>
    </row>
    <row r="84" spans="25:65" x14ac:dyDescent="0.25">
      <c r="Y84" s="47"/>
      <c r="Z84" s="47"/>
      <c r="AA84" s="47"/>
      <c r="AB84" s="47"/>
      <c r="AC84" s="47"/>
      <c r="AD84" s="47"/>
      <c r="AE84" s="47"/>
      <c r="AF84" s="47"/>
      <c r="AG84" s="47"/>
      <c r="AH84" s="47"/>
      <c r="AI84" s="47"/>
      <c r="AJ84" s="47"/>
      <c r="AK84" s="47"/>
      <c r="AL84" s="47"/>
      <c r="AM84" s="47"/>
      <c r="AN84" s="47"/>
      <c r="AO84" s="127">
        <v>9</v>
      </c>
      <c r="AP84" s="111">
        <v>3</v>
      </c>
      <c r="AQ84" s="47"/>
      <c r="AR84" s="47"/>
      <c r="AS84" s="47"/>
      <c r="AT84" s="47"/>
      <c r="AU84" s="47"/>
      <c r="AV84" s="47"/>
      <c r="AW84" s="47"/>
      <c r="AX84" s="47"/>
      <c r="AY84" s="47"/>
      <c r="AZ84" s="47"/>
      <c r="BA84" s="47"/>
      <c r="BB84" s="47"/>
      <c r="BC84" s="47"/>
      <c r="BD84" s="47"/>
      <c r="BE84" s="47"/>
      <c r="BF84" s="47"/>
      <c r="BG84" s="47"/>
      <c r="BH84" s="47"/>
      <c r="BI84" s="47"/>
      <c r="BJ84" s="47"/>
      <c r="BK84" s="47"/>
      <c r="BL84" s="47"/>
      <c r="BM84" s="47"/>
    </row>
    <row r="85" spans="25:65" x14ac:dyDescent="0.25">
      <c r="AM85" s="47"/>
      <c r="AN85" s="47"/>
      <c r="AO85" s="127" t="s">
        <v>40</v>
      </c>
      <c r="AP85" s="111">
        <v>4</v>
      </c>
      <c r="AQ85" s="47"/>
      <c r="AR85" s="47"/>
      <c r="AS85" s="47"/>
      <c r="AT85" s="47"/>
      <c r="AU85" s="47"/>
      <c r="AV85" s="47"/>
      <c r="AW85" s="47"/>
      <c r="AX85" s="47"/>
      <c r="AY85" s="47"/>
      <c r="AZ85" s="47"/>
      <c r="BA85" s="47"/>
      <c r="BB85" s="47"/>
      <c r="BC85" s="47"/>
      <c r="BD85" s="47"/>
      <c r="BE85" s="47"/>
      <c r="BF85" s="47"/>
      <c r="BG85" s="47"/>
      <c r="BH85" s="47"/>
      <c r="BI85" s="47"/>
      <c r="BJ85" s="47"/>
      <c r="BL85" s="47"/>
      <c r="BM85" s="47"/>
    </row>
    <row r="86" spans="25:65" x14ac:dyDescent="0.25">
      <c r="AL86" s="47"/>
      <c r="AM86" s="47"/>
      <c r="AN86" s="47"/>
      <c r="AO86" s="127">
        <v>3</v>
      </c>
      <c r="AP86" s="111">
        <v>1</v>
      </c>
      <c r="AQ86" s="47"/>
      <c r="AR86" s="47"/>
      <c r="AS86" s="47"/>
      <c r="AT86" s="47"/>
      <c r="AU86" s="47"/>
      <c r="AV86" s="47"/>
      <c r="AW86" s="47"/>
      <c r="AX86" s="47"/>
      <c r="AY86" s="47"/>
      <c r="AZ86" s="47"/>
      <c r="BA86" s="47"/>
      <c r="BB86" s="47"/>
      <c r="BC86" s="47"/>
      <c r="BD86" s="47"/>
      <c r="BE86" s="47"/>
      <c r="BF86" s="47"/>
      <c r="BG86" s="47"/>
      <c r="BH86" s="47"/>
      <c r="BI86" s="47"/>
      <c r="BK86" s="47"/>
      <c r="BL86" s="47"/>
      <c r="BM86" s="47"/>
    </row>
    <row r="87" spans="25:65" x14ac:dyDescent="0.25">
      <c r="AL87" s="47"/>
      <c r="AO87" s="128" t="s">
        <v>47</v>
      </c>
      <c r="AP87" s="112">
        <f>SUM(AP67:AP86)</f>
        <v>57</v>
      </c>
      <c r="BJ87" s="47"/>
      <c r="BK87" s="47"/>
      <c r="BL87" s="47"/>
      <c r="BM87" s="47"/>
    </row>
    <row r="88" spans="25:65" x14ac:dyDescent="0.25">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row>
    <row r="89" spans="25:65" x14ac:dyDescent="0.25">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row>
    <row r="90" spans="25:65" x14ac:dyDescent="0.25">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row>
    <row r="91" spans="25:65" ht="15" customHeight="1" x14ac:dyDescent="0.25">
      <c r="AM91" s="47"/>
      <c r="AN91" s="47"/>
      <c r="AO91" s="47"/>
      <c r="AP91" s="47"/>
      <c r="AQ91" s="47"/>
      <c r="AR91" s="47"/>
      <c r="AS91" s="47"/>
      <c r="AT91" s="47"/>
      <c r="AU91" s="47"/>
      <c r="AV91" s="47"/>
      <c r="AW91" s="47"/>
      <c r="AX91" s="47"/>
      <c r="AY91" s="47"/>
      <c r="AZ91" s="47"/>
      <c r="BA91" s="47"/>
      <c r="BB91" s="47"/>
      <c r="BC91" s="47"/>
      <c r="BD91" s="47"/>
      <c r="BE91" s="47"/>
      <c r="BF91" s="47"/>
      <c r="BG91" s="47"/>
      <c r="BH91" s="47"/>
      <c r="BI91" s="47"/>
    </row>
  </sheetData>
  <sheetProtection password="E834" sheet="1" formatCells="0" formatColumns="0" formatRows="0"/>
  <mergeCells count="21">
    <mergeCell ref="B6:H6"/>
    <mergeCell ref="J6:P6"/>
    <mergeCell ref="B2:P2"/>
    <mergeCell ref="B3:P3"/>
    <mergeCell ref="B4:P4"/>
    <mergeCell ref="B5:H5"/>
    <mergeCell ref="J5:P5"/>
    <mergeCell ref="B7:H7"/>
    <mergeCell ref="J7:P7"/>
    <mergeCell ref="B9:H9"/>
    <mergeCell ref="J9:P9"/>
    <mergeCell ref="B10:H10"/>
    <mergeCell ref="J10:P10"/>
    <mergeCell ref="AY23:BC23"/>
    <mergeCell ref="B11:H11"/>
    <mergeCell ref="J11:P11"/>
    <mergeCell ref="B14:D14"/>
    <mergeCell ref="E14:G14"/>
    <mergeCell ref="H14:J14"/>
    <mergeCell ref="K14:M14"/>
    <mergeCell ref="N14:P14"/>
  </mergeCells>
  <printOptions horizontalCentered="1"/>
  <pageMargins left="0.23622047244094491" right="0.23622047244094491" top="1.1811023622047245" bottom="0" header="0.31496062992125984" footer="0.19685039370078741"/>
  <pageSetup paperSize="9" scale="45" orientation="portrait" r:id="rId1"/>
  <headerFooter>
    <oddHeader>&amp;C&amp;G&amp;R&amp;"-,Bold"&amp;12&amp;P</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30"/>
  <sheetViews>
    <sheetView showGridLines="0" zoomScale="70" zoomScaleNormal="70" workbookViewId="0">
      <selection activeCell="E15" sqref="E15"/>
    </sheetView>
  </sheetViews>
  <sheetFormatPr defaultColWidth="0" defaultRowHeight="15" zeroHeight="1" x14ac:dyDescent="0.25"/>
  <cols>
    <col min="1" max="1" width="4.7109375" customWidth="1"/>
    <col min="2" max="3" width="16.7109375" customWidth="1"/>
    <col min="4" max="4" width="30.7109375" customWidth="1"/>
    <col min="5" max="6" width="60.7109375" customWidth="1"/>
    <col min="7" max="7" width="9.140625" customWidth="1"/>
    <col min="8" max="16384" width="9.140625" hidden="1"/>
  </cols>
  <sheetData>
    <row r="1" spans="1:6" ht="36" x14ac:dyDescent="0.25">
      <c r="A1" s="27"/>
      <c r="B1" s="161" t="s">
        <v>157</v>
      </c>
      <c r="C1" s="161"/>
      <c r="D1" s="161"/>
      <c r="E1" s="161"/>
      <c r="F1" s="161"/>
    </row>
    <row r="2" spans="1:6" ht="28.5" x14ac:dyDescent="0.25">
      <c r="A2" s="27"/>
      <c r="B2" s="28"/>
      <c r="C2" s="29"/>
      <c r="D2" s="29"/>
      <c r="E2" s="162"/>
      <c r="F2" s="162"/>
    </row>
    <row r="3" spans="1:6" ht="21" x14ac:dyDescent="0.25">
      <c r="A3" s="30"/>
      <c r="B3" s="31" t="s">
        <v>158</v>
      </c>
      <c r="C3" s="31" t="s">
        <v>159</v>
      </c>
      <c r="D3" s="31" t="s">
        <v>50</v>
      </c>
      <c r="E3" s="31" t="s">
        <v>58</v>
      </c>
      <c r="F3" s="31" t="s">
        <v>59</v>
      </c>
    </row>
    <row r="4" spans="1:6" ht="42.75" x14ac:dyDescent="0.25">
      <c r="A4" s="30"/>
      <c r="B4" s="32">
        <v>1</v>
      </c>
      <c r="C4" s="32">
        <v>1</v>
      </c>
      <c r="D4" s="33" t="s">
        <v>160</v>
      </c>
      <c r="E4" s="34" t="s">
        <v>62</v>
      </c>
      <c r="F4" s="34" t="s">
        <v>63</v>
      </c>
    </row>
    <row r="5" spans="1:6" ht="42.75" x14ac:dyDescent="0.25">
      <c r="A5" s="27"/>
      <c r="B5" s="32">
        <v>2</v>
      </c>
      <c r="C5" s="32">
        <v>2</v>
      </c>
      <c r="D5" s="33" t="s">
        <v>161</v>
      </c>
      <c r="E5" s="34" t="s">
        <v>65</v>
      </c>
      <c r="F5" s="34" t="s">
        <v>66</v>
      </c>
    </row>
    <row r="6" spans="1:6" ht="78.75" x14ac:dyDescent="0.25">
      <c r="A6" s="30"/>
      <c r="B6" s="32">
        <v>3</v>
      </c>
      <c r="C6" s="32">
        <v>3</v>
      </c>
      <c r="D6" s="33" t="s">
        <v>162</v>
      </c>
      <c r="E6" s="34" t="s">
        <v>67</v>
      </c>
      <c r="F6" s="34" t="s">
        <v>66</v>
      </c>
    </row>
    <row r="7" spans="1:6" ht="141.75" x14ac:dyDescent="0.25">
      <c r="A7" s="30"/>
      <c r="B7" s="32">
        <v>4</v>
      </c>
      <c r="C7" s="32">
        <v>13</v>
      </c>
      <c r="D7" s="35" t="s">
        <v>25</v>
      </c>
      <c r="E7" s="34" t="s">
        <v>89</v>
      </c>
      <c r="F7" s="34" t="s">
        <v>90</v>
      </c>
    </row>
    <row r="8" spans="1:6" ht="110.25" x14ac:dyDescent="0.25">
      <c r="A8" s="30"/>
      <c r="B8" s="32">
        <v>5</v>
      </c>
      <c r="C8" s="32">
        <v>14</v>
      </c>
      <c r="D8" s="35" t="s">
        <v>163</v>
      </c>
      <c r="E8" s="34" t="s">
        <v>91</v>
      </c>
      <c r="F8" s="34" t="s">
        <v>92</v>
      </c>
    </row>
    <row r="9" spans="1:6" ht="31.5" x14ac:dyDescent="0.25">
      <c r="A9" s="30"/>
      <c r="B9" s="32">
        <v>6</v>
      </c>
      <c r="C9" s="32">
        <v>18</v>
      </c>
      <c r="D9" s="35" t="s">
        <v>27</v>
      </c>
      <c r="E9" s="34" t="s">
        <v>101</v>
      </c>
      <c r="F9" s="34" t="s">
        <v>102</v>
      </c>
    </row>
    <row r="10" spans="1:6" ht="141.75" x14ac:dyDescent="0.25">
      <c r="A10" s="30"/>
      <c r="B10" s="32">
        <v>7</v>
      </c>
      <c r="C10" s="32">
        <v>20</v>
      </c>
      <c r="D10" s="35" t="s">
        <v>28</v>
      </c>
      <c r="E10" s="34" t="s">
        <v>106</v>
      </c>
      <c r="F10" s="34" t="s">
        <v>107</v>
      </c>
    </row>
    <row r="11" spans="1:6" ht="189" x14ac:dyDescent="0.25">
      <c r="A11" s="30"/>
      <c r="B11" s="32">
        <v>8</v>
      </c>
      <c r="C11" s="32">
        <v>21</v>
      </c>
      <c r="D11" s="35" t="s">
        <v>30</v>
      </c>
      <c r="E11" s="34" t="s">
        <v>108</v>
      </c>
      <c r="F11" s="36" t="s">
        <v>109</v>
      </c>
    </row>
    <row r="12" spans="1:6" ht="31.5" x14ac:dyDescent="0.25">
      <c r="A12" s="30"/>
      <c r="B12" s="32">
        <v>9</v>
      </c>
      <c r="C12" s="32">
        <v>22</v>
      </c>
      <c r="D12" s="35" t="s">
        <v>32</v>
      </c>
      <c r="E12" s="34" t="s">
        <v>111</v>
      </c>
      <c r="F12" s="34" t="s">
        <v>112</v>
      </c>
    </row>
    <row r="13" spans="1:6" ht="189" x14ac:dyDescent="0.25">
      <c r="A13" s="30"/>
      <c r="B13" s="32">
        <v>10</v>
      </c>
      <c r="C13" s="32">
        <v>24</v>
      </c>
      <c r="D13" s="35" t="s">
        <v>33</v>
      </c>
      <c r="E13" s="34" t="s">
        <v>115</v>
      </c>
      <c r="F13" s="36" t="s">
        <v>109</v>
      </c>
    </row>
    <row r="14" spans="1:6" ht="31.5" x14ac:dyDescent="0.25">
      <c r="A14" s="30"/>
      <c r="B14" s="32">
        <v>11</v>
      </c>
      <c r="C14" s="32">
        <v>26</v>
      </c>
      <c r="D14" s="35" t="s">
        <v>34</v>
      </c>
      <c r="E14" s="34" t="s">
        <v>118</v>
      </c>
      <c r="F14" s="36" t="s">
        <v>119</v>
      </c>
    </row>
    <row r="15" spans="1:6" ht="47.25" x14ac:dyDescent="0.25">
      <c r="A15" s="30"/>
      <c r="B15" s="32">
        <v>12</v>
      </c>
      <c r="C15" s="32">
        <v>27</v>
      </c>
      <c r="D15" s="33" t="s">
        <v>36</v>
      </c>
      <c r="E15" s="34" t="s">
        <v>120</v>
      </c>
      <c r="F15" s="36" t="s">
        <v>119</v>
      </c>
    </row>
    <row r="16" spans="1:6" ht="31.5" x14ac:dyDescent="0.25">
      <c r="A16" s="30"/>
      <c r="B16" s="32">
        <v>13</v>
      </c>
      <c r="C16" s="32">
        <v>33</v>
      </c>
      <c r="D16" s="35" t="s">
        <v>37</v>
      </c>
      <c r="E16" s="34" t="s">
        <v>131</v>
      </c>
      <c r="F16" s="36" t="s">
        <v>119</v>
      </c>
    </row>
    <row r="17" spans="1:6" ht="47.25" x14ac:dyDescent="0.25">
      <c r="A17" s="30"/>
      <c r="B17" s="32">
        <v>14</v>
      </c>
      <c r="C17" s="129">
        <v>34</v>
      </c>
      <c r="D17" s="130" t="s">
        <v>39</v>
      </c>
      <c r="E17" s="131" t="s">
        <v>133</v>
      </c>
      <c r="F17" s="131" t="s">
        <v>194</v>
      </c>
    </row>
    <row r="18" spans="1:6" ht="63" x14ac:dyDescent="0.25">
      <c r="A18" s="30"/>
      <c r="B18" s="32">
        <v>15</v>
      </c>
      <c r="C18" s="129">
        <v>35</v>
      </c>
      <c r="D18" s="130" t="s">
        <v>41</v>
      </c>
      <c r="E18" s="131" t="s">
        <v>135</v>
      </c>
      <c r="F18" s="131" t="s">
        <v>136</v>
      </c>
    </row>
    <row r="19" spans="1:6" ht="31.5" x14ac:dyDescent="0.25">
      <c r="A19" s="30"/>
      <c r="B19" s="32">
        <v>16</v>
      </c>
      <c r="C19" s="129">
        <v>36</v>
      </c>
      <c r="D19" s="130" t="s">
        <v>42</v>
      </c>
      <c r="E19" s="131" t="s">
        <v>137</v>
      </c>
      <c r="F19" s="131" t="s">
        <v>138</v>
      </c>
    </row>
    <row r="20" spans="1:6" ht="21" x14ac:dyDescent="0.25">
      <c r="A20" s="30"/>
      <c r="B20" s="32">
        <v>17</v>
      </c>
      <c r="C20" s="129">
        <v>45</v>
      </c>
      <c r="D20" s="130" t="s">
        <v>43</v>
      </c>
      <c r="E20" s="131" t="s">
        <v>136</v>
      </c>
      <c r="F20" s="131" t="s">
        <v>144</v>
      </c>
    </row>
    <row r="21" spans="1:6" ht="31.5" x14ac:dyDescent="0.25">
      <c r="A21" s="30"/>
      <c r="B21" s="32">
        <v>18</v>
      </c>
      <c r="C21" s="129">
        <v>46</v>
      </c>
      <c r="D21" s="130" t="s">
        <v>45</v>
      </c>
      <c r="E21" s="131" t="s">
        <v>195</v>
      </c>
      <c r="F21" s="131" t="s">
        <v>102</v>
      </c>
    </row>
    <row r="22" spans="1:6" x14ac:dyDescent="0.25"/>
    <row r="23" spans="1:6" x14ac:dyDescent="0.25"/>
    <row r="24" spans="1:6" x14ac:dyDescent="0.25"/>
    <row r="25" spans="1:6" x14ac:dyDescent="0.25"/>
    <row r="26" spans="1:6" hidden="1" x14ac:dyDescent="0.25"/>
    <row r="27" spans="1:6" hidden="1" x14ac:dyDescent="0.25"/>
    <row r="28" spans="1:6" hidden="1" x14ac:dyDescent="0.25"/>
    <row r="29" spans="1:6" hidden="1" x14ac:dyDescent="0.25"/>
    <row r="30" spans="1:6" hidden="1" x14ac:dyDescent="0.25"/>
  </sheetData>
  <sheetProtection password="E834" sheet="1" objects="1" scenarios="1"/>
  <mergeCells count="2">
    <mergeCell ref="B1:F1"/>
    <mergeCell ref="E2:F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50"/>
  <sheetViews>
    <sheetView showGridLines="0" zoomScale="80" zoomScaleNormal="80" workbookViewId="0"/>
  </sheetViews>
  <sheetFormatPr defaultColWidth="0" defaultRowHeight="15" zeroHeight="1" x14ac:dyDescent="0.25"/>
  <cols>
    <col min="1" max="3" width="6.42578125" style="26" customWidth="1"/>
    <col min="4" max="6" width="10.7109375" customWidth="1"/>
    <col min="7" max="8" width="16.42578125" customWidth="1"/>
    <col min="9" max="11" width="22.5703125" customWidth="1"/>
    <col min="12" max="12" width="9.140625" customWidth="1"/>
    <col min="13" max="13" width="15.7109375" customWidth="1"/>
    <col min="14" max="14" width="17.5703125" bestFit="1" customWidth="1"/>
    <col min="15" max="15" width="9.140625" customWidth="1"/>
    <col min="16" max="16384" width="9.140625" hidden="1"/>
  </cols>
  <sheetData>
    <row r="1" spans="1:14" x14ac:dyDescent="0.25"/>
    <row r="2" spans="1:14" ht="76.5" x14ac:dyDescent="0.25">
      <c r="A2" s="19" t="s">
        <v>48</v>
      </c>
      <c r="B2" s="19"/>
      <c r="C2" s="19"/>
      <c r="D2" s="19" t="s">
        <v>49</v>
      </c>
      <c r="E2" s="19" t="s">
        <v>50</v>
      </c>
      <c r="F2" s="19" t="s">
        <v>51</v>
      </c>
      <c r="G2" s="19" t="s">
        <v>52</v>
      </c>
      <c r="H2" s="19" t="s">
        <v>53</v>
      </c>
      <c r="I2" s="19" t="s">
        <v>54</v>
      </c>
      <c r="J2" s="19" t="s">
        <v>55</v>
      </c>
      <c r="K2" s="19" t="s">
        <v>56</v>
      </c>
      <c r="L2" s="19" t="s">
        <v>57</v>
      </c>
      <c r="M2" s="19" t="s">
        <v>58</v>
      </c>
      <c r="N2" s="19" t="s">
        <v>59</v>
      </c>
    </row>
    <row r="3" spans="1:14" ht="73.5" x14ac:dyDescent="0.25">
      <c r="A3" s="20">
        <f>IF(B3=B2,0,B3)</f>
        <v>1</v>
      </c>
      <c r="B3" s="20">
        <f>C3+B2</f>
        <v>1</v>
      </c>
      <c r="C3" s="20">
        <f>IF(F3="YES",1,0)</f>
        <v>1</v>
      </c>
      <c r="D3" s="21">
        <v>1</v>
      </c>
      <c r="E3" s="22" t="s">
        <v>20</v>
      </c>
      <c r="F3" s="21" t="s">
        <v>60</v>
      </c>
      <c r="G3" s="21" t="s">
        <v>60</v>
      </c>
      <c r="H3" s="21" t="s">
        <v>60</v>
      </c>
      <c r="I3" s="21" t="s">
        <v>60</v>
      </c>
      <c r="J3" s="21">
        <v>0</v>
      </c>
      <c r="K3" s="21">
        <v>0</v>
      </c>
      <c r="L3" s="21" t="s">
        <v>61</v>
      </c>
      <c r="M3" s="23" t="s">
        <v>62</v>
      </c>
      <c r="N3" s="23" t="s">
        <v>63</v>
      </c>
    </row>
    <row r="4" spans="1:14" ht="52.5" x14ac:dyDescent="0.25">
      <c r="A4" s="20">
        <f t="shared" ref="A4:A48" si="0">IF(B4=B3,0,B4)</f>
        <v>2</v>
      </c>
      <c r="B4" s="20">
        <f t="shared" ref="B4:B48" si="1">C4+B3</f>
        <v>2</v>
      </c>
      <c r="C4" s="20">
        <f t="shared" ref="C4:C48" si="2">IF(F4="YES",1,0)</f>
        <v>1</v>
      </c>
      <c r="D4" s="21">
        <v>2</v>
      </c>
      <c r="E4" s="22" t="s">
        <v>21</v>
      </c>
      <c r="F4" s="21" t="s">
        <v>60</v>
      </c>
      <c r="G4" s="21" t="s">
        <v>60</v>
      </c>
      <c r="H4" s="21" t="s">
        <v>64</v>
      </c>
      <c r="I4" s="21" t="s">
        <v>64</v>
      </c>
      <c r="J4" s="21">
        <v>0</v>
      </c>
      <c r="K4" s="21">
        <v>0</v>
      </c>
      <c r="L4" s="21" t="s">
        <v>61</v>
      </c>
      <c r="M4" s="23" t="s">
        <v>65</v>
      </c>
      <c r="N4" s="23" t="s">
        <v>66</v>
      </c>
    </row>
    <row r="5" spans="1:14" ht="262.5" x14ac:dyDescent="0.25">
      <c r="A5" s="20">
        <f t="shared" si="0"/>
        <v>3</v>
      </c>
      <c r="B5" s="20">
        <f t="shared" si="1"/>
        <v>3</v>
      </c>
      <c r="C5" s="20">
        <f t="shared" si="2"/>
        <v>1</v>
      </c>
      <c r="D5" s="21">
        <v>3</v>
      </c>
      <c r="E5" s="22" t="s">
        <v>22</v>
      </c>
      <c r="F5" s="21" t="s">
        <v>60</v>
      </c>
      <c r="G5" s="21" t="s">
        <v>60</v>
      </c>
      <c r="H5" s="21" t="s">
        <v>60</v>
      </c>
      <c r="I5" s="21" t="s">
        <v>60</v>
      </c>
      <c r="J5" s="21">
        <v>0</v>
      </c>
      <c r="K5" s="21">
        <v>0</v>
      </c>
      <c r="L5" s="21" t="s">
        <v>61</v>
      </c>
      <c r="M5" s="23" t="s">
        <v>67</v>
      </c>
      <c r="N5" s="23" t="s">
        <v>66</v>
      </c>
    </row>
    <row r="6" spans="1:14" ht="147" x14ac:dyDescent="0.25">
      <c r="A6" s="20">
        <f t="shared" si="0"/>
        <v>0</v>
      </c>
      <c r="B6" s="20">
        <f t="shared" si="1"/>
        <v>3</v>
      </c>
      <c r="C6" s="20">
        <v>0</v>
      </c>
      <c r="D6" s="21">
        <v>4</v>
      </c>
      <c r="E6" s="22" t="s">
        <v>68</v>
      </c>
      <c r="F6" s="21" t="s">
        <v>64</v>
      </c>
      <c r="G6" s="21" t="s">
        <v>64</v>
      </c>
      <c r="H6" s="21" t="s">
        <v>64</v>
      </c>
      <c r="I6" s="21" t="s">
        <v>64</v>
      </c>
      <c r="J6" s="21">
        <v>0</v>
      </c>
      <c r="K6" s="21">
        <v>0</v>
      </c>
      <c r="L6" s="21"/>
      <c r="M6" s="23" t="s">
        <v>69</v>
      </c>
      <c r="N6" s="23" t="s">
        <v>70</v>
      </c>
    </row>
    <row r="7" spans="1:14" ht="105" x14ac:dyDescent="0.25">
      <c r="A7" s="20">
        <f t="shared" si="0"/>
        <v>0</v>
      </c>
      <c r="B7" s="20">
        <f t="shared" si="1"/>
        <v>3</v>
      </c>
      <c r="C7" s="20">
        <v>0</v>
      </c>
      <c r="D7" s="21">
        <v>5</v>
      </c>
      <c r="E7" s="22" t="s">
        <v>71</v>
      </c>
      <c r="F7" s="21" t="s">
        <v>64</v>
      </c>
      <c r="G7" s="21" t="s">
        <v>64</v>
      </c>
      <c r="H7" s="21" t="s">
        <v>64</v>
      </c>
      <c r="I7" s="21" t="s">
        <v>64</v>
      </c>
      <c r="J7" s="21">
        <v>0</v>
      </c>
      <c r="K7" s="21">
        <v>0</v>
      </c>
      <c r="L7" s="21"/>
      <c r="M7" s="23" t="s">
        <v>72</v>
      </c>
      <c r="N7" s="23" t="s">
        <v>69</v>
      </c>
    </row>
    <row r="8" spans="1:14" ht="84" x14ac:dyDescent="0.25">
      <c r="A8" s="20">
        <f t="shared" si="0"/>
        <v>0</v>
      </c>
      <c r="B8" s="20">
        <f t="shared" si="1"/>
        <v>3</v>
      </c>
      <c r="C8" s="20">
        <f t="shared" si="2"/>
        <v>0</v>
      </c>
      <c r="D8" s="21">
        <v>6</v>
      </c>
      <c r="E8" s="22" t="s">
        <v>73</v>
      </c>
      <c r="F8" s="21" t="s">
        <v>64</v>
      </c>
      <c r="G8" s="21" t="s">
        <v>64</v>
      </c>
      <c r="H8" s="21" t="s">
        <v>64</v>
      </c>
      <c r="I8" s="21" t="s">
        <v>64</v>
      </c>
      <c r="J8" s="21">
        <v>0</v>
      </c>
      <c r="K8" s="21">
        <v>0</v>
      </c>
      <c r="L8" s="21"/>
      <c r="M8" s="23" t="s">
        <v>74</v>
      </c>
      <c r="N8" s="23" t="s">
        <v>69</v>
      </c>
    </row>
    <row r="9" spans="1:14" ht="84" x14ac:dyDescent="0.25">
      <c r="A9" s="20">
        <f t="shared" si="0"/>
        <v>0</v>
      </c>
      <c r="B9" s="20">
        <f t="shared" si="1"/>
        <v>3</v>
      </c>
      <c r="C9" s="20">
        <v>0</v>
      </c>
      <c r="D9" s="21">
        <v>7</v>
      </c>
      <c r="E9" s="22" t="s">
        <v>75</v>
      </c>
      <c r="F9" s="21" t="s">
        <v>64</v>
      </c>
      <c r="G9" s="21" t="s">
        <v>64</v>
      </c>
      <c r="H9" s="21" t="s">
        <v>64</v>
      </c>
      <c r="I9" s="21" t="s">
        <v>64</v>
      </c>
      <c r="J9" s="21">
        <v>0</v>
      </c>
      <c r="K9" s="21">
        <v>0</v>
      </c>
      <c r="L9" s="21"/>
      <c r="M9" s="23" t="s">
        <v>76</v>
      </c>
      <c r="N9" s="23" t="s">
        <v>69</v>
      </c>
    </row>
    <row r="10" spans="1:14" ht="73.5" x14ac:dyDescent="0.25">
      <c r="A10" s="20">
        <f t="shared" si="0"/>
        <v>0</v>
      </c>
      <c r="B10" s="20">
        <f t="shared" si="1"/>
        <v>3</v>
      </c>
      <c r="C10" s="20">
        <f t="shared" si="2"/>
        <v>0</v>
      </c>
      <c r="D10" s="21">
        <v>8</v>
      </c>
      <c r="E10" s="22" t="s">
        <v>77</v>
      </c>
      <c r="F10" s="21" t="s">
        <v>64</v>
      </c>
      <c r="G10" s="21" t="s">
        <v>64</v>
      </c>
      <c r="H10" s="21" t="s">
        <v>64</v>
      </c>
      <c r="I10" s="21" t="s">
        <v>64</v>
      </c>
      <c r="J10" s="21">
        <v>0</v>
      </c>
      <c r="K10" s="21">
        <v>0</v>
      </c>
      <c r="L10" s="21"/>
      <c r="M10" s="23" t="s">
        <v>78</v>
      </c>
      <c r="N10" s="23" t="s">
        <v>70</v>
      </c>
    </row>
    <row r="11" spans="1:14" ht="73.5" x14ac:dyDescent="0.25">
      <c r="A11" s="20">
        <f t="shared" si="0"/>
        <v>0</v>
      </c>
      <c r="B11" s="20">
        <f t="shared" si="1"/>
        <v>3</v>
      </c>
      <c r="C11" s="20">
        <f t="shared" si="2"/>
        <v>0</v>
      </c>
      <c r="D11" s="21">
        <v>9</v>
      </c>
      <c r="E11" s="22" t="s">
        <v>79</v>
      </c>
      <c r="F11" s="21" t="s">
        <v>64</v>
      </c>
      <c r="G11" s="21" t="s">
        <v>64</v>
      </c>
      <c r="H11" s="21" t="s">
        <v>64</v>
      </c>
      <c r="I11" s="21" t="s">
        <v>64</v>
      </c>
      <c r="J11" s="21">
        <v>0</v>
      </c>
      <c r="K11" s="21">
        <v>0</v>
      </c>
      <c r="L11" s="21"/>
      <c r="M11" s="23" t="s">
        <v>80</v>
      </c>
      <c r="N11" s="23" t="s">
        <v>70</v>
      </c>
    </row>
    <row r="12" spans="1:14" ht="94.5" x14ac:dyDescent="0.25">
      <c r="A12" s="20">
        <f t="shared" si="0"/>
        <v>0</v>
      </c>
      <c r="B12" s="20">
        <f t="shared" si="1"/>
        <v>3</v>
      </c>
      <c r="C12" s="20">
        <f t="shared" si="2"/>
        <v>0</v>
      </c>
      <c r="D12" s="21">
        <v>10</v>
      </c>
      <c r="E12" s="22" t="s">
        <v>81</v>
      </c>
      <c r="F12" s="21" t="s">
        <v>64</v>
      </c>
      <c r="G12" s="21" t="s">
        <v>64</v>
      </c>
      <c r="H12" s="21" t="s">
        <v>64</v>
      </c>
      <c r="I12" s="21" t="s">
        <v>64</v>
      </c>
      <c r="J12" s="21">
        <v>0</v>
      </c>
      <c r="K12" s="21">
        <v>0</v>
      </c>
      <c r="L12" s="21"/>
      <c r="M12" s="23" t="s">
        <v>82</v>
      </c>
      <c r="N12" s="23" t="s">
        <v>70</v>
      </c>
    </row>
    <row r="13" spans="1:14" ht="73.5" x14ac:dyDescent="0.25">
      <c r="A13" s="20">
        <f t="shared" si="0"/>
        <v>0</v>
      </c>
      <c r="B13" s="20">
        <f t="shared" si="1"/>
        <v>3</v>
      </c>
      <c r="C13" s="20">
        <f t="shared" si="2"/>
        <v>0</v>
      </c>
      <c r="D13" s="21">
        <v>11</v>
      </c>
      <c r="E13" s="22" t="s">
        <v>83</v>
      </c>
      <c r="F13" s="21" t="s">
        <v>64</v>
      </c>
      <c r="G13" s="21" t="s">
        <v>64</v>
      </c>
      <c r="H13" s="21" t="s">
        <v>64</v>
      </c>
      <c r="I13" s="21" t="s">
        <v>64</v>
      </c>
      <c r="J13" s="21">
        <v>0</v>
      </c>
      <c r="K13" s="21">
        <v>0</v>
      </c>
      <c r="L13" s="21"/>
      <c r="M13" s="23" t="s">
        <v>84</v>
      </c>
      <c r="N13" s="23" t="s">
        <v>70</v>
      </c>
    </row>
    <row r="14" spans="1:14" ht="63" x14ac:dyDescent="0.25">
      <c r="A14" s="20">
        <f t="shared" si="0"/>
        <v>0</v>
      </c>
      <c r="B14" s="20">
        <f t="shared" si="1"/>
        <v>3</v>
      </c>
      <c r="C14" s="20">
        <v>0</v>
      </c>
      <c r="D14" s="21">
        <v>12</v>
      </c>
      <c r="E14" s="24" t="s">
        <v>85</v>
      </c>
      <c r="F14" s="21" t="s">
        <v>60</v>
      </c>
      <c r="G14" s="21" t="s">
        <v>60</v>
      </c>
      <c r="H14" s="21" t="s">
        <v>64</v>
      </c>
      <c r="I14" s="21" t="s">
        <v>64</v>
      </c>
      <c r="J14" s="21">
        <v>0</v>
      </c>
      <c r="K14" s="21">
        <v>0</v>
      </c>
      <c r="L14" s="21" t="s">
        <v>86</v>
      </c>
      <c r="M14" s="23" t="s">
        <v>87</v>
      </c>
      <c r="N14" s="23" t="s">
        <v>88</v>
      </c>
    </row>
    <row r="15" spans="1:14" ht="273" x14ac:dyDescent="0.25">
      <c r="A15" s="20">
        <f t="shared" si="0"/>
        <v>4</v>
      </c>
      <c r="B15" s="20">
        <f t="shared" si="1"/>
        <v>4</v>
      </c>
      <c r="C15" s="20">
        <f t="shared" si="2"/>
        <v>1</v>
      </c>
      <c r="D15" s="21">
        <v>13</v>
      </c>
      <c r="E15" s="24" t="s">
        <v>25</v>
      </c>
      <c r="F15" s="21" t="s">
        <v>60</v>
      </c>
      <c r="G15" s="21" t="s">
        <v>60</v>
      </c>
      <c r="H15" s="21" t="s">
        <v>64</v>
      </c>
      <c r="I15" s="21" t="s">
        <v>60</v>
      </c>
      <c r="J15" s="21">
        <v>0</v>
      </c>
      <c r="K15" s="21">
        <v>0</v>
      </c>
      <c r="L15" s="21" t="s">
        <v>86</v>
      </c>
      <c r="M15" s="23" t="s">
        <v>89</v>
      </c>
      <c r="N15" s="23" t="s">
        <v>90</v>
      </c>
    </row>
    <row r="16" spans="1:14" ht="178.5" x14ac:dyDescent="0.25">
      <c r="A16" s="20">
        <f t="shared" si="0"/>
        <v>5</v>
      </c>
      <c r="B16" s="20">
        <f t="shared" si="1"/>
        <v>5</v>
      </c>
      <c r="C16" s="20">
        <f t="shared" si="2"/>
        <v>1</v>
      </c>
      <c r="D16" s="21">
        <v>14</v>
      </c>
      <c r="E16" s="24" t="s">
        <v>26</v>
      </c>
      <c r="F16" s="21" t="s">
        <v>60</v>
      </c>
      <c r="G16" s="21" t="s">
        <v>60</v>
      </c>
      <c r="H16" s="21" t="s">
        <v>60</v>
      </c>
      <c r="I16" s="21" t="s">
        <v>60</v>
      </c>
      <c r="J16" s="21">
        <v>0</v>
      </c>
      <c r="K16" s="21">
        <v>0</v>
      </c>
      <c r="L16" s="21" t="s">
        <v>86</v>
      </c>
      <c r="M16" s="23" t="s">
        <v>91</v>
      </c>
      <c r="N16" s="23" t="s">
        <v>92</v>
      </c>
    </row>
    <row r="17" spans="1:14" ht="94.5" x14ac:dyDescent="0.25">
      <c r="A17" s="20">
        <f t="shared" si="0"/>
        <v>0</v>
      </c>
      <c r="B17" s="20">
        <f t="shared" si="1"/>
        <v>5</v>
      </c>
      <c r="C17" s="20">
        <f t="shared" si="2"/>
        <v>0</v>
      </c>
      <c r="D17" s="21">
        <v>15</v>
      </c>
      <c r="E17" s="24" t="s">
        <v>93</v>
      </c>
      <c r="F17" s="21" t="s">
        <v>64</v>
      </c>
      <c r="G17" s="21" t="s">
        <v>60</v>
      </c>
      <c r="H17" s="21" t="s">
        <v>64</v>
      </c>
      <c r="I17" s="21" t="s">
        <v>64</v>
      </c>
      <c r="J17" s="21">
        <v>0</v>
      </c>
      <c r="K17" s="21">
        <v>0</v>
      </c>
      <c r="L17" s="21"/>
      <c r="M17" s="23" t="s">
        <v>94</v>
      </c>
      <c r="N17" s="23" t="s">
        <v>95</v>
      </c>
    </row>
    <row r="18" spans="1:14" ht="199.5" x14ac:dyDescent="0.25">
      <c r="A18" s="20">
        <f t="shared" si="0"/>
        <v>0</v>
      </c>
      <c r="B18" s="20">
        <f t="shared" si="1"/>
        <v>5</v>
      </c>
      <c r="C18" s="20">
        <f t="shared" si="2"/>
        <v>0</v>
      </c>
      <c r="D18" s="21">
        <v>16</v>
      </c>
      <c r="E18" s="24" t="s">
        <v>96</v>
      </c>
      <c r="F18" s="21" t="s">
        <v>64</v>
      </c>
      <c r="G18" s="21" t="s">
        <v>60</v>
      </c>
      <c r="H18" s="21" t="s">
        <v>64</v>
      </c>
      <c r="I18" s="21" t="s">
        <v>64</v>
      </c>
      <c r="J18" s="21">
        <v>0</v>
      </c>
      <c r="K18" s="21">
        <v>0</v>
      </c>
      <c r="L18" s="21"/>
      <c r="M18" s="23" t="s">
        <v>97</v>
      </c>
      <c r="N18" s="23" t="s">
        <v>98</v>
      </c>
    </row>
    <row r="19" spans="1:14" ht="210" x14ac:dyDescent="0.25">
      <c r="A19" s="20">
        <f t="shared" si="0"/>
        <v>0</v>
      </c>
      <c r="B19" s="20">
        <f t="shared" si="1"/>
        <v>5</v>
      </c>
      <c r="C19" s="20">
        <f t="shared" si="2"/>
        <v>0</v>
      </c>
      <c r="D19" s="21">
        <v>17</v>
      </c>
      <c r="E19" s="24" t="s">
        <v>99</v>
      </c>
      <c r="F19" s="21" t="s">
        <v>64</v>
      </c>
      <c r="G19" s="21" t="s">
        <v>60</v>
      </c>
      <c r="H19" s="21" t="s">
        <v>64</v>
      </c>
      <c r="I19" s="21" t="s">
        <v>64</v>
      </c>
      <c r="J19" s="21">
        <v>0</v>
      </c>
      <c r="K19" s="21">
        <v>0</v>
      </c>
      <c r="L19" s="21"/>
      <c r="M19" s="23" t="s">
        <v>100</v>
      </c>
      <c r="N19" s="23" t="s">
        <v>98</v>
      </c>
    </row>
    <row r="20" spans="1:14" ht="52.5" x14ac:dyDescent="0.25">
      <c r="A20" s="20">
        <f t="shared" si="0"/>
        <v>6</v>
      </c>
      <c r="B20" s="20">
        <f t="shared" si="1"/>
        <v>6</v>
      </c>
      <c r="C20" s="20">
        <f t="shared" si="2"/>
        <v>1</v>
      </c>
      <c r="D20" s="21">
        <v>18</v>
      </c>
      <c r="E20" s="24" t="s">
        <v>27</v>
      </c>
      <c r="F20" s="21" t="s">
        <v>60</v>
      </c>
      <c r="G20" s="21" t="s">
        <v>60</v>
      </c>
      <c r="H20" s="21" t="s">
        <v>60</v>
      </c>
      <c r="I20" s="21" t="s">
        <v>64</v>
      </c>
      <c r="J20" s="21">
        <v>0</v>
      </c>
      <c r="K20" s="21">
        <v>0</v>
      </c>
      <c r="L20" s="21" t="s">
        <v>86</v>
      </c>
      <c r="M20" s="23" t="s">
        <v>101</v>
      </c>
      <c r="N20" s="23" t="s">
        <v>102</v>
      </c>
    </row>
    <row r="21" spans="1:14" ht="210" x14ac:dyDescent="0.25">
      <c r="A21" s="20">
        <f t="shared" si="0"/>
        <v>0</v>
      </c>
      <c r="B21" s="20">
        <f t="shared" si="1"/>
        <v>6</v>
      </c>
      <c r="C21" s="20">
        <f t="shared" si="2"/>
        <v>0</v>
      </c>
      <c r="D21" s="21">
        <v>19</v>
      </c>
      <c r="E21" s="24" t="s">
        <v>103</v>
      </c>
      <c r="F21" s="21" t="s">
        <v>64</v>
      </c>
      <c r="G21" s="21" t="s">
        <v>60</v>
      </c>
      <c r="H21" s="21" t="s">
        <v>60</v>
      </c>
      <c r="I21" s="21" t="s">
        <v>64</v>
      </c>
      <c r="J21" s="21">
        <v>0</v>
      </c>
      <c r="K21" s="21">
        <v>0</v>
      </c>
      <c r="L21" s="21"/>
      <c r="M21" s="23" t="s">
        <v>104</v>
      </c>
      <c r="N21" s="23" t="s">
        <v>105</v>
      </c>
    </row>
    <row r="22" spans="1:14" ht="231" x14ac:dyDescent="0.25">
      <c r="A22" s="20">
        <f t="shared" si="0"/>
        <v>7</v>
      </c>
      <c r="B22" s="20">
        <f t="shared" si="1"/>
        <v>7</v>
      </c>
      <c r="C22" s="20">
        <f t="shared" si="2"/>
        <v>1</v>
      </c>
      <c r="D22" s="21">
        <v>20</v>
      </c>
      <c r="E22" s="24" t="s">
        <v>28</v>
      </c>
      <c r="F22" s="21" t="s">
        <v>60</v>
      </c>
      <c r="G22" s="21" t="s">
        <v>60</v>
      </c>
      <c r="H22" s="21" t="s">
        <v>60</v>
      </c>
      <c r="I22" s="21" t="s">
        <v>60</v>
      </c>
      <c r="J22" s="21">
        <v>0</v>
      </c>
      <c r="K22" s="21">
        <v>0</v>
      </c>
      <c r="L22" s="21" t="s">
        <v>86</v>
      </c>
      <c r="M22" s="23" t="s">
        <v>106</v>
      </c>
      <c r="N22" s="23" t="s">
        <v>107</v>
      </c>
    </row>
    <row r="23" spans="1:14" ht="409.5" x14ac:dyDescent="0.25">
      <c r="A23" s="20">
        <f t="shared" si="0"/>
        <v>8</v>
      </c>
      <c r="B23" s="20">
        <f t="shared" si="1"/>
        <v>8</v>
      </c>
      <c r="C23" s="20">
        <f t="shared" si="2"/>
        <v>1</v>
      </c>
      <c r="D23" s="21">
        <v>21</v>
      </c>
      <c r="E23" s="24" t="s">
        <v>30</v>
      </c>
      <c r="F23" s="21" t="s">
        <v>60</v>
      </c>
      <c r="G23" s="21" t="s">
        <v>60</v>
      </c>
      <c r="H23" s="21" t="s">
        <v>60</v>
      </c>
      <c r="I23" s="21" t="s">
        <v>60</v>
      </c>
      <c r="J23" s="21">
        <v>1</v>
      </c>
      <c r="K23" s="21">
        <v>1</v>
      </c>
      <c r="L23" s="21" t="s">
        <v>86</v>
      </c>
      <c r="M23" s="23" t="s">
        <v>108</v>
      </c>
      <c r="N23" s="25" t="s">
        <v>109</v>
      </c>
    </row>
    <row r="24" spans="1:14" ht="52.5" x14ac:dyDescent="0.25">
      <c r="A24" s="20">
        <f t="shared" si="0"/>
        <v>9</v>
      </c>
      <c r="B24" s="20">
        <f t="shared" si="1"/>
        <v>9</v>
      </c>
      <c r="C24" s="20">
        <f t="shared" si="2"/>
        <v>1</v>
      </c>
      <c r="D24" s="21">
        <v>22</v>
      </c>
      <c r="E24" s="24" t="s">
        <v>32</v>
      </c>
      <c r="F24" s="21" t="s">
        <v>60</v>
      </c>
      <c r="G24" s="21" t="s">
        <v>60</v>
      </c>
      <c r="H24" s="21" t="s">
        <v>60</v>
      </c>
      <c r="I24" s="21" t="s">
        <v>60</v>
      </c>
      <c r="J24" s="21">
        <v>1</v>
      </c>
      <c r="K24" s="21">
        <v>0</v>
      </c>
      <c r="L24" s="21" t="s">
        <v>110</v>
      </c>
      <c r="M24" s="23" t="s">
        <v>111</v>
      </c>
      <c r="N24" s="23" t="s">
        <v>112</v>
      </c>
    </row>
    <row r="25" spans="1:14" ht="52.5" x14ac:dyDescent="0.25">
      <c r="A25" s="20">
        <f t="shared" si="0"/>
        <v>0</v>
      </c>
      <c r="B25" s="20">
        <f t="shared" si="1"/>
        <v>9</v>
      </c>
      <c r="C25" s="20">
        <f t="shared" si="2"/>
        <v>0</v>
      </c>
      <c r="D25" s="21">
        <v>23</v>
      </c>
      <c r="E25" s="24" t="s">
        <v>113</v>
      </c>
      <c r="F25" s="21" t="s">
        <v>64</v>
      </c>
      <c r="G25" s="21" t="s">
        <v>64</v>
      </c>
      <c r="H25" s="21" t="s">
        <v>64</v>
      </c>
      <c r="I25" s="21" t="s">
        <v>64</v>
      </c>
      <c r="J25" s="21">
        <v>0</v>
      </c>
      <c r="K25" s="21">
        <v>0</v>
      </c>
      <c r="L25" s="21"/>
      <c r="M25" s="23" t="s">
        <v>111</v>
      </c>
      <c r="N25" s="23" t="s">
        <v>114</v>
      </c>
    </row>
    <row r="26" spans="1:14" ht="409.5" x14ac:dyDescent="0.25">
      <c r="A26" s="20">
        <f t="shared" si="0"/>
        <v>10</v>
      </c>
      <c r="B26" s="20">
        <f t="shared" si="1"/>
        <v>10</v>
      </c>
      <c r="C26" s="20">
        <f t="shared" si="2"/>
        <v>1</v>
      </c>
      <c r="D26" s="21">
        <v>24</v>
      </c>
      <c r="E26" s="24" t="s">
        <v>33</v>
      </c>
      <c r="F26" s="21" t="s">
        <v>60</v>
      </c>
      <c r="G26" s="21" t="s">
        <v>60</v>
      </c>
      <c r="H26" s="21" t="s">
        <v>60</v>
      </c>
      <c r="I26" s="21" t="s">
        <v>60</v>
      </c>
      <c r="J26" s="21">
        <v>1</v>
      </c>
      <c r="K26" s="21">
        <v>1</v>
      </c>
      <c r="L26" s="21" t="s">
        <v>110</v>
      </c>
      <c r="M26" s="23" t="s">
        <v>115</v>
      </c>
      <c r="N26" s="25" t="s">
        <v>109</v>
      </c>
    </row>
    <row r="27" spans="1:14" ht="52.5" x14ac:dyDescent="0.25">
      <c r="A27" s="20">
        <f t="shared" si="0"/>
        <v>0</v>
      </c>
      <c r="B27" s="20">
        <f t="shared" si="1"/>
        <v>10</v>
      </c>
      <c r="C27" s="20">
        <f t="shared" si="2"/>
        <v>0</v>
      </c>
      <c r="D27" s="21">
        <v>25</v>
      </c>
      <c r="E27" s="24" t="s">
        <v>116</v>
      </c>
      <c r="F27" s="21" t="s">
        <v>64</v>
      </c>
      <c r="G27" s="21" t="s">
        <v>64</v>
      </c>
      <c r="H27" s="21" t="s">
        <v>64</v>
      </c>
      <c r="I27" s="21" t="s">
        <v>64</v>
      </c>
      <c r="J27" s="21">
        <v>1</v>
      </c>
      <c r="K27" s="21">
        <v>1</v>
      </c>
      <c r="L27" s="21"/>
      <c r="M27" s="23" t="s">
        <v>111</v>
      </c>
      <c r="N27" s="23" t="s">
        <v>117</v>
      </c>
    </row>
    <row r="28" spans="1:14" ht="52.5" x14ac:dyDescent="0.25">
      <c r="A28" s="20">
        <f t="shared" si="0"/>
        <v>11</v>
      </c>
      <c r="B28" s="20">
        <f t="shared" si="1"/>
        <v>11</v>
      </c>
      <c r="C28" s="20">
        <f t="shared" si="2"/>
        <v>1</v>
      </c>
      <c r="D28" s="21">
        <v>26</v>
      </c>
      <c r="E28" s="24" t="s">
        <v>34</v>
      </c>
      <c r="F28" s="21" t="s">
        <v>60</v>
      </c>
      <c r="G28" s="21" t="s">
        <v>64</v>
      </c>
      <c r="H28" s="21" t="s">
        <v>64</v>
      </c>
      <c r="I28" s="21" t="s">
        <v>60</v>
      </c>
      <c r="J28" s="21">
        <v>1</v>
      </c>
      <c r="K28" s="21">
        <v>1</v>
      </c>
      <c r="L28" s="21" t="s">
        <v>110</v>
      </c>
      <c r="M28" s="23" t="s">
        <v>118</v>
      </c>
      <c r="N28" s="25" t="s">
        <v>119</v>
      </c>
    </row>
    <row r="29" spans="1:14" ht="63" x14ac:dyDescent="0.25">
      <c r="A29" s="20">
        <f t="shared" si="0"/>
        <v>12</v>
      </c>
      <c r="B29" s="20">
        <f t="shared" si="1"/>
        <v>12</v>
      </c>
      <c r="C29" s="20">
        <f t="shared" si="2"/>
        <v>1</v>
      </c>
      <c r="D29" s="21">
        <v>27</v>
      </c>
      <c r="E29" s="22" t="s">
        <v>36</v>
      </c>
      <c r="F29" s="21" t="s">
        <v>60</v>
      </c>
      <c r="G29" s="21" t="s">
        <v>64</v>
      </c>
      <c r="H29" s="21" t="s">
        <v>64</v>
      </c>
      <c r="I29" s="21" t="s">
        <v>60</v>
      </c>
      <c r="J29" s="21">
        <v>1</v>
      </c>
      <c r="K29" s="21">
        <v>1</v>
      </c>
      <c r="L29" s="21" t="s">
        <v>110</v>
      </c>
      <c r="M29" s="23" t="s">
        <v>120</v>
      </c>
      <c r="N29" s="25" t="s">
        <v>119</v>
      </c>
    </row>
    <row r="30" spans="1:14" ht="52.5" x14ac:dyDescent="0.25">
      <c r="A30" s="20">
        <f t="shared" si="0"/>
        <v>0</v>
      </c>
      <c r="B30" s="20">
        <f t="shared" si="1"/>
        <v>12</v>
      </c>
      <c r="C30" s="20">
        <f t="shared" si="2"/>
        <v>0</v>
      </c>
      <c r="D30" s="21">
        <v>28</v>
      </c>
      <c r="E30" s="22" t="s">
        <v>121</v>
      </c>
      <c r="F30" s="21" t="s">
        <v>64</v>
      </c>
      <c r="G30" s="21" t="s">
        <v>64</v>
      </c>
      <c r="H30" s="21" t="s">
        <v>64</v>
      </c>
      <c r="I30" s="21" t="s">
        <v>64</v>
      </c>
      <c r="J30" s="21">
        <v>0</v>
      </c>
      <c r="K30" s="21">
        <v>0</v>
      </c>
      <c r="L30" s="21"/>
      <c r="M30" s="23" t="s">
        <v>122</v>
      </c>
      <c r="N30" s="25" t="s">
        <v>119</v>
      </c>
    </row>
    <row r="31" spans="1:14" ht="157.5" x14ac:dyDescent="0.25">
      <c r="A31" s="20">
        <f t="shared" si="0"/>
        <v>0</v>
      </c>
      <c r="B31" s="20">
        <f t="shared" si="1"/>
        <v>12</v>
      </c>
      <c r="C31" s="20">
        <f t="shared" si="2"/>
        <v>0</v>
      </c>
      <c r="D31" s="21">
        <v>29</v>
      </c>
      <c r="E31" s="22" t="s">
        <v>123</v>
      </c>
      <c r="F31" s="21" t="s">
        <v>64</v>
      </c>
      <c r="G31" s="21" t="s">
        <v>64</v>
      </c>
      <c r="H31" s="21" t="s">
        <v>64</v>
      </c>
      <c r="I31" s="21" t="s">
        <v>64</v>
      </c>
      <c r="J31" s="21">
        <v>0</v>
      </c>
      <c r="K31" s="21">
        <v>0</v>
      </c>
      <c r="L31" s="21"/>
      <c r="M31" s="23" t="s">
        <v>124</v>
      </c>
      <c r="N31" s="25" t="s">
        <v>119</v>
      </c>
    </row>
    <row r="32" spans="1:14" ht="94.5" x14ac:dyDescent="0.25">
      <c r="A32" s="20">
        <f t="shared" si="0"/>
        <v>0</v>
      </c>
      <c r="B32" s="20">
        <f t="shared" si="1"/>
        <v>12</v>
      </c>
      <c r="C32" s="20">
        <f t="shared" si="2"/>
        <v>0</v>
      </c>
      <c r="D32" s="21">
        <v>30</v>
      </c>
      <c r="E32" s="24" t="s">
        <v>125</v>
      </c>
      <c r="F32" s="21" t="s">
        <v>64</v>
      </c>
      <c r="G32" s="21" t="s">
        <v>64</v>
      </c>
      <c r="H32" s="21" t="s">
        <v>64</v>
      </c>
      <c r="I32" s="21" t="s">
        <v>64</v>
      </c>
      <c r="J32" s="21">
        <v>0</v>
      </c>
      <c r="K32" s="21">
        <v>0</v>
      </c>
      <c r="L32" s="21"/>
      <c r="M32" s="23" t="s">
        <v>126</v>
      </c>
      <c r="N32" s="25" t="s">
        <v>119</v>
      </c>
    </row>
    <row r="33" spans="1:14" ht="126" x14ac:dyDescent="0.25">
      <c r="A33" s="20">
        <f t="shared" si="0"/>
        <v>0</v>
      </c>
      <c r="B33" s="20">
        <f t="shared" si="1"/>
        <v>12</v>
      </c>
      <c r="C33" s="20">
        <f t="shared" si="2"/>
        <v>0</v>
      </c>
      <c r="D33" s="21">
        <v>31</v>
      </c>
      <c r="E33" s="22" t="s">
        <v>127</v>
      </c>
      <c r="F33" s="21" t="s">
        <v>64</v>
      </c>
      <c r="G33" s="21" t="s">
        <v>64</v>
      </c>
      <c r="H33" s="21" t="s">
        <v>64</v>
      </c>
      <c r="I33" s="21" t="s">
        <v>64</v>
      </c>
      <c r="J33" s="21">
        <v>0</v>
      </c>
      <c r="K33" s="21">
        <v>0</v>
      </c>
      <c r="L33" s="21"/>
      <c r="M33" s="23" t="s">
        <v>128</v>
      </c>
      <c r="N33" s="25" t="s">
        <v>119</v>
      </c>
    </row>
    <row r="34" spans="1:14" ht="63" x14ac:dyDescent="0.25">
      <c r="A34" s="20">
        <f t="shared" si="0"/>
        <v>0</v>
      </c>
      <c r="B34" s="20">
        <f t="shared" si="1"/>
        <v>12</v>
      </c>
      <c r="C34" s="20">
        <f t="shared" si="2"/>
        <v>0</v>
      </c>
      <c r="D34" s="21">
        <v>32</v>
      </c>
      <c r="E34" s="22" t="s">
        <v>129</v>
      </c>
      <c r="F34" s="21" t="s">
        <v>64</v>
      </c>
      <c r="G34" s="21" t="s">
        <v>64</v>
      </c>
      <c r="H34" s="21" t="s">
        <v>64</v>
      </c>
      <c r="I34" s="21" t="s">
        <v>64</v>
      </c>
      <c r="J34" s="21">
        <v>0</v>
      </c>
      <c r="K34" s="21">
        <v>0</v>
      </c>
      <c r="L34" s="21"/>
      <c r="M34" s="23" t="s">
        <v>130</v>
      </c>
      <c r="N34" s="25" t="s">
        <v>119</v>
      </c>
    </row>
    <row r="35" spans="1:14" ht="42" x14ac:dyDescent="0.25">
      <c r="A35" s="20">
        <f t="shared" si="0"/>
        <v>13</v>
      </c>
      <c r="B35" s="20">
        <f t="shared" si="1"/>
        <v>13</v>
      </c>
      <c r="C35" s="20">
        <f t="shared" si="2"/>
        <v>1</v>
      </c>
      <c r="D35" s="21">
        <v>33</v>
      </c>
      <c r="E35" s="24" t="s">
        <v>37</v>
      </c>
      <c r="F35" s="21" t="s">
        <v>60</v>
      </c>
      <c r="G35" s="21" t="s">
        <v>60</v>
      </c>
      <c r="H35" s="21" t="s">
        <v>64</v>
      </c>
      <c r="I35" s="21" t="s">
        <v>64</v>
      </c>
      <c r="J35" s="21">
        <v>1</v>
      </c>
      <c r="K35" s="21">
        <v>1</v>
      </c>
      <c r="L35" s="21" t="s">
        <v>110</v>
      </c>
      <c r="M35" s="23" t="s">
        <v>131</v>
      </c>
      <c r="N35" s="25" t="s">
        <v>119</v>
      </c>
    </row>
    <row r="36" spans="1:14" ht="115.5" x14ac:dyDescent="0.25">
      <c r="A36" s="20">
        <f t="shared" si="0"/>
        <v>14</v>
      </c>
      <c r="B36" s="20">
        <f t="shared" si="1"/>
        <v>14</v>
      </c>
      <c r="C36" s="20">
        <f t="shared" si="2"/>
        <v>1</v>
      </c>
      <c r="D36" s="21">
        <v>34</v>
      </c>
      <c r="E36" s="24" t="s">
        <v>39</v>
      </c>
      <c r="F36" s="21" t="s">
        <v>60</v>
      </c>
      <c r="G36" s="21" t="s">
        <v>60</v>
      </c>
      <c r="H36" s="21" t="s">
        <v>60</v>
      </c>
      <c r="I36" s="21" t="s">
        <v>60</v>
      </c>
      <c r="J36" s="21">
        <v>0</v>
      </c>
      <c r="K36" s="21">
        <v>0</v>
      </c>
      <c r="L36" s="21" t="s">
        <v>132</v>
      </c>
      <c r="M36" s="23" t="s">
        <v>133</v>
      </c>
      <c r="N36" s="23" t="s">
        <v>134</v>
      </c>
    </row>
    <row r="37" spans="1:14" ht="147" x14ac:dyDescent="0.25">
      <c r="A37" s="20">
        <f t="shared" si="0"/>
        <v>15</v>
      </c>
      <c r="B37" s="20">
        <f t="shared" si="1"/>
        <v>15</v>
      </c>
      <c r="C37" s="20">
        <f t="shared" si="2"/>
        <v>1</v>
      </c>
      <c r="D37" s="21">
        <v>35</v>
      </c>
      <c r="E37" s="24" t="s">
        <v>41</v>
      </c>
      <c r="F37" s="21" t="s">
        <v>60</v>
      </c>
      <c r="G37" s="21" t="s">
        <v>60</v>
      </c>
      <c r="H37" s="21" t="s">
        <v>64</v>
      </c>
      <c r="I37" s="21" t="s">
        <v>64</v>
      </c>
      <c r="J37" s="21">
        <v>0</v>
      </c>
      <c r="K37" s="21">
        <v>0</v>
      </c>
      <c r="L37" s="21" t="s">
        <v>132</v>
      </c>
      <c r="M37" s="23" t="s">
        <v>135</v>
      </c>
      <c r="N37" s="23" t="s">
        <v>136</v>
      </c>
    </row>
    <row r="38" spans="1:14" ht="63" x14ac:dyDescent="0.25">
      <c r="A38" s="20">
        <f t="shared" si="0"/>
        <v>16</v>
      </c>
      <c r="B38" s="20">
        <f t="shared" si="1"/>
        <v>16</v>
      </c>
      <c r="C38" s="20">
        <f t="shared" si="2"/>
        <v>1</v>
      </c>
      <c r="D38" s="21">
        <v>36</v>
      </c>
      <c r="E38" s="24" t="s">
        <v>42</v>
      </c>
      <c r="F38" s="21" t="s">
        <v>60</v>
      </c>
      <c r="G38" s="21" t="s">
        <v>60</v>
      </c>
      <c r="H38" s="21" t="s">
        <v>60</v>
      </c>
      <c r="I38" s="21" t="s">
        <v>64</v>
      </c>
      <c r="J38" s="21">
        <v>0</v>
      </c>
      <c r="K38" s="21">
        <v>0</v>
      </c>
      <c r="L38" s="21" t="s">
        <v>132</v>
      </c>
      <c r="M38" s="23" t="s">
        <v>137</v>
      </c>
      <c r="N38" s="23" t="s">
        <v>138</v>
      </c>
    </row>
    <row r="39" spans="1:14" ht="105" x14ac:dyDescent="0.25">
      <c r="A39" s="20">
        <f t="shared" si="0"/>
        <v>0</v>
      </c>
      <c r="B39" s="20">
        <f t="shared" si="1"/>
        <v>16</v>
      </c>
      <c r="C39" s="20">
        <f t="shared" si="2"/>
        <v>0</v>
      </c>
      <c r="D39" s="21">
        <v>37</v>
      </c>
      <c r="E39" s="24" t="s">
        <v>139</v>
      </c>
      <c r="F39" s="21" t="s">
        <v>64</v>
      </c>
      <c r="G39" s="21" t="s">
        <v>64</v>
      </c>
      <c r="H39" s="21" t="s">
        <v>64</v>
      </c>
      <c r="I39" s="21" t="s">
        <v>64</v>
      </c>
      <c r="J39" s="21">
        <v>0</v>
      </c>
      <c r="K39" s="21">
        <v>0</v>
      </c>
      <c r="L39" s="21" t="s">
        <v>132</v>
      </c>
      <c r="M39" s="23" t="s">
        <v>140</v>
      </c>
      <c r="N39" s="23" t="s">
        <v>136</v>
      </c>
    </row>
    <row r="40" spans="1:14" ht="126" x14ac:dyDescent="0.25">
      <c r="A40" s="20">
        <f t="shared" si="0"/>
        <v>0</v>
      </c>
      <c r="B40" s="20">
        <f t="shared" si="1"/>
        <v>16</v>
      </c>
      <c r="C40" s="20">
        <f t="shared" si="2"/>
        <v>0</v>
      </c>
      <c r="D40" s="21">
        <v>38</v>
      </c>
      <c r="E40" s="24" t="s">
        <v>141</v>
      </c>
      <c r="F40" s="21" t="s">
        <v>64</v>
      </c>
      <c r="G40" s="21" t="s">
        <v>64</v>
      </c>
      <c r="H40" s="21" t="s">
        <v>64</v>
      </c>
      <c r="I40" s="21" t="s">
        <v>64</v>
      </c>
      <c r="J40" s="21">
        <v>0</v>
      </c>
      <c r="K40" s="21">
        <v>0</v>
      </c>
      <c r="L40" s="21" t="s">
        <v>132</v>
      </c>
      <c r="M40" s="23" t="s">
        <v>142</v>
      </c>
      <c r="N40" s="23" t="s">
        <v>136</v>
      </c>
    </row>
    <row r="41" spans="1:14" ht="42" x14ac:dyDescent="0.25">
      <c r="A41" s="20">
        <f t="shared" si="0"/>
        <v>0</v>
      </c>
      <c r="B41" s="20">
        <f t="shared" si="1"/>
        <v>16</v>
      </c>
      <c r="C41" s="20">
        <f t="shared" si="2"/>
        <v>0</v>
      </c>
      <c r="D41" s="21">
        <v>39</v>
      </c>
      <c r="E41" s="24" t="s">
        <v>143</v>
      </c>
      <c r="F41" s="21" t="s">
        <v>64</v>
      </c>
      <c r="G41" s="21" t="s">
        <v>64</v>
      </c>
      <c r="H41" s="21" t="s">
        <v>64</v>
      </c>
      <c r="I41" s="21" t="s">
        <v>64</v>
      </c>
      <c r="J41" s="21">
        <v>0</v>
      </c>
      <c r="K41" s="21">
        <v>0</v>
      </c>
      <c r="L41" s="21" t="s">
        <v>132</v>
      </c>
      <c r="M41" s="23" t="s">
        <v>144</v>
      </c>
      <c r="N41" s="23" t="s">
        <v>145</v>
      </c>
    </row>
    <row r="42" spans="1:14" ht="63" x14ac:dyDescent="0.25">
      <c r="A42" s="20">
        <f t="shared" si="0"/>
        <v>0</v>
      </c>
      <c r="B42" s="20">
        <f t="shared" si="1"/>
        <v>16</v>
      </c>
      <c r="C42" s="20">
        <f t="shared" si="2"/>
        <v>0</v>
      </c>
      <c r="D42" s="21">
        <v>40</v>
      </c>
      <c r="E42" s="24" t="s">
        <v>146</v>
      </c>
      <c r="F42" s="21" t="s">
        <v>64</v>
      </c>
      <c r="G42" s="21" t="s">
        <v>64</v>
      </c>
      <c r="H42" s="21" t="s">
        <v>64</v>
      </c>
      <c r="I42" s="21" t="s">
        <v>64</v>
      </c>
      <c r="J42" s="21">
        <v>0</v>
      </c>
      <c r="K42" s="21">
        <v>0</v>
      </c>
      <c r="L42" s="21" t="s">
        <v>132</v>
      </c>
      <c r="M42" s="23" t="s">
        <v>147</v>
      </c>
      <c r="N42" s="23" t="s">
        <v>102</v>
      </c>
    </row>
    <row r="43" spans="1:14" ht="84" x14ac:dyDescent="0.25">
      <c r="A43" s="20">
        <f t="shared" si="0"/>
        <v>0</v>
      </c>
      <c r="B43" s="20">
        <f t="shared" si="1"/>
        <v>16</v>
      </c>
      <c r="C43" s="20">
        <f t="shared" si="2"/>
        <v>0</v>
      </c>
      <c r="D43" s="21">
        <v>41</v>
      </c>
      <c r="E43" s="24" t="s">
        <v>148</v>
      </c>
      <c r="F43" s="21" t="s">
        <v>64</v>
      </c>
      <c r="G43" s="21" t="s">
        <v>64</v>
      </c>
      <c r="H43" s="21" t="s">
        <v>64</v>
      </c>
      <c r="I43" s="21" t="s">
        <v>64</v>
      </c>
      <c r="J43" s="21">
        <v>0</v>
      </c>
      <c r="K43" s="21">
        <v>0</v>
      </c>
      <c r="L43" s="21" t="s">
        <v>132</v>
      </c>
      <c r="M43" s="23" t="s">
        <v>149</v>
      </c>
      <c r="N43" s="23" t="s">
        <v>102</v>
      </c>
    </row>
    <row r="44" spans="1:14" ht="52.5" x14ac:dyDescent="0.25">
      <c r="A44" s="20">
        <f t="shared" si="0"/>
        <v>0</v>
      </c>
      <c r="B44" s="20">
        <f t="shared" si="1"/>
        <v>16</v>
      </c>
      <c r="C44" s="20">
        <f t="shared" si="2"/>
        <v>0</v>
      </c>
      <c r="D44" s="21">
        <v>42</v>
      </c>
      <c r="E44" s="24" t="s">
        <v>150</v>
      </c>
      <c r="F44" s="21" t="s">
        <v>64</v>
      </c>
      <c r="G44" s="21" t="s">
        <v>64</v>
      </c>
      <c r="H44" s="21" t="s">
        <v>64</v>
      </c>
      <c r="I44" s="21" t="s">
        <v>64</v>
      </c>
      <c r="J44" s="21">
        <v>0</v>
      </c>
      <c r="K44" s="21">
        <v>0</v>
      </c>
      <c r="L44" s="21" t="s">
        <v>132</v>
      </c>
      <c r="M44" s="23" t="s">
        <v>151</v>
      </c>
      <c r="N44" s="23" t="s">
        <v>102</v>
      </c>
    </row>
    <row r="45" spans="1:14" ht="73.5" x14ac:dyDescent="0.25">
      <c r="A45" s="20">
        <f t="shared" si="0"/>
        <v>0</v>
      </c>
      <c r="B45" s="20">
        <f t="shared" si="1"/>
        <v>16</v>
      </c>
      <c r="C45" s="20">
        <f t="shared" si="2"/>
        <v>0</v>
      </c>
      <c r="D45" s="21">
        <v>43</v>
      </c>
      <c r="E45" s="24" t="s">
        <v>152</v>
      </c>
      <c r="F45" s="21" t="s">
        <v>64</v>
      </c>
      <c r="G45" s="21" t="s">
        <v>64</v>
      </c>
      <c r="H45" s="21" t="s">
        <v>64</v>
      </c>
      <c r="I45" s="21" t="s">
        <v>64</v>
      </c>
      <c r="J45" s="21">
        <v>0</v>
      </c>
      <c r="K45" s="21">
        <v>0</v>
      </c>
      <c r="L45" s="21" t="s">
        <v>132</v>
      </c>
      <c r="M45" s="23" t="s">
        <v>153</v>
      </c>
      <c r="N45" s="23" t="s">
        <v>145</v>
      </c>
    </row>
    <row r="46" spans="1:14" ht="105" x14ac:dyDescent="0.25">
      <c r="A46" s="20">
        <f t="shared" si="0"/>
        <v>0</v>
      </c>
      <c r="B46" s="20">
        <f t="shared" si="1"/>
        <v>16</v>
      </c>
      <c r="C46" s="20">
        <f t="shared" si="2"/>
        <v>0</v>
      </c>
      <c r="D46" s="21">
        <v>44</v>
      </c>
      <c r="E46" s="24" t="s">
        <v>154</v>
      </c>
      <c r="F46" s="21" t="s">
        <v>64</v>
      </c>
      <c r="G46" s="21" t="s">
        <v>64</v>
      </c>
      <c r="H46" s="21" t="s">
        <v>64</v>
      </c>
      <c r="I46" s="21" t="s">
        <v>64</v>
      </c>
      <c r="J46" s="21">
        <v>0</v>
      </c>
      <c r="K46" s="21">
        <v>0</v>
      </c>
      <c r="L46" s="21" t="s">
        <v>132</v>
      </c>
      <c r="M46" s="23" t="s">
        <v>155</v>
      </c>
      <c r="N46" s="23" t="s">
        <v>102</v>
      </c>
    </row>
    <row r="47" spans="1:14" ht="31.5" x14ac:dyDescent="0.25">
      <c r="A47" s="20">
        <f t="shared" si="0"/>
        <v>17</v>
      </c>
      <c r="B47" s="20">
        <f t="shared" si="1"/>
        <v>17</v>
      </c>
      <c r="C47" s="20">
        <f t="shared" si="2"/>
        <v>1</v>
      </c>
      <c r="D47" s="21">
        <v>45</v>
      </c>
      <c r="E47" s="24" t="s">
        <v>43</v>
      </c>
      <c r="F47" s="21" t="s">
        <v>60</v>
      </c>
      <c r="G47" s="21" t="s">
        <v>60</v>
      </c>
      <c r="H47" s="21" t="s">
        <v>60</v>
      </c>
      <c r="I47" s="21" t="s">
        <v>60</v>
      </c>
      <c r="J47" s="21">
        <v>0</v>
      </c>
      <c r="K47" s="21">
        <v>0</v>
      </c>
      <c r="L47" s="21" t="s">
        <v>132</v>
      </c>
      <c r="M47" s="23" t="s">
        <v>136</v>
      </c>
      <c r="N47" s="23" t="s">
        <v>144</v>
      </c>
    </row>
    <row r="48" spans="1:14" ht="84" x14ac:dyDescent="0.25">
      <c r="A48" s="20">
        <f t="shared" si="0"/>
        <v>18</v>
      </c>
      <c r="B48" s="20">
        <f t="shared" si="1"/>
        <v>18</v>
      </c>
      <c r="C48" s="20">
        <f t="shared" si="2"/>
        <v>1</v>
      </c>
      <c r="D48" s="21">
        <v>46</v>
      </c>
      <c r="E48" s="24" t="s">
        <v>45</v>
      </c>
      <c r="F48" s="21" t="s">
        <v>60</v>
      </c>
      <c r="G48" s="21" t="s">
        <v>60</v>
      </c>
      <c r="H48" s="21" t="s">
        <v>60</v>
      </c>
      <c r="I48" s="21" t="s">
        <v>60</v>
      </c>
      <c r="J48" s="21">
        <v>0</v>
      </c>
      <c r="K48" s="21">
        <v>0</v>
      </c>
      <c r="L48" s="21" t="s">
        <v>132</v>
      </c>
      <c r="M48" s="23" t="s">
        <v>156</v>
      </c>
      <c r="N48" s="23" t="s">
        <v>102</v>
      </c>
    </row>
    <row r="49" x14ac:dyDescent="0.25"/>
    <row r="50" x14ac:dyDescent="0.25"/>
  </sheetData>
  <sheetProtection selectLockedCells="1" selectUn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B811"/>
  <sheetViews>
    <sheetView showGridLines="0" zoomScale="70" zoomScaleNormal="70" workbookViewId="0">
      <selection activeCell="G15" sqref="G15"/>
    </sheetView>
  </sheetViews>
  <sheetFormatPr defaultColWidth="0" defaultRowHeight="15" x14ac:dyDescent="0.25"/>
  <cols>
    <col min="1" max="1" width="40.7109375" customWidth="1"/>
    <col min="2" max="2" width="8.5703125" bestFit="1" customWidth="1"/>
    <col min="3" max="3" width="11.5703125" bestFit="1" customWidth="1"/>
    <col min="4" max="4" width="40.7109375" customWidth="1"/>
    <col min="5" max="6" width="13.7109375" bestFit="1" customWidth="1"/>
    <col min="7" max="7" width="13" bestFit="1" customWidth="1"/>
    <col min="8" max="9" width="13.7109375" bestFit="1" customWidth="1"/>
    <col min="10" max="11" width="13" bestFit="1" customWidth="1"/>
    <col min="12" max="13" width="22.7109375" customWidth="1"/>
    <col min="14" max="15" width="13" bestFit="1" customWidth="1"/>
    <col min="16" max="17" width="9.140625" customWidth="1"/>
    <col min="18" max="18" width="77.28515625" bestFit="1" customWidth="1"/>
    <col min="19" max="19" width="11.5703125" bestFit="1" customWidth="1"/>
    <col min="20" max="20" width="15.140625" bestFit="1" customWidth="1"/>
    <col min="21" max="21" width="9.140625" customWidth="1"/>
    <col min="22" max="22" width="79.42578125" bestFit="1" customWidth="1"/>
    <col min="23" max="23" width="8.5703125" bestFit="1" customWidth="1"/>
    <col min="24" max="24" width="11.5703125" bestFit="1" customWidth="1"/>
    <col min="25" max="25" width="77.28515625" bestFit="1" customWidth="1"/>
    <col min="26" max="26" width="10.140625" bestFit="1" customWidth="1"/>
    <col min="27" max="27" width="13.7109375" bestFit="1" customWidth="1"/>
    <col min="28" max="28" width="16.85546875" bestFit="1" customWidth="1"/>
    <col min="29" max="29" width="9.140625" customWidth="1"/>
    <col min="30" max="30" width="5.140625" bestFit="1" customWidth="1"/>
    <col min="31" max="32" width="4.7109375" customWidth="1"/>
    <col min="33" max="33" width="11.42578125" bestFit="1" customWidth="1"/>
    <col min="34" max="53" width="13" bestFit="1" customWidth="1"/>
    <col min="54" max="54" width="9.140625" customWidth="1"/>
    <col min="55" max="16384" width="9.140625" hidden="1"/>
  </cols>
  <sheetData>
    <row r="1" spans="1:53" ht="18.75" x14ac:dyDescent="0.3">
      <c r="A1" s="1" t="s">
        <v>0</v>
      </c>
      <c r="B1" s="1" t="s">
        <v>1</v>
      </c>
      <c r="C1" s="1" t="s">
        <v>2</v>
      </c>
      <c r="D1" s="1" t="s">
        <v>3</v>
      </c>
      <c r="E1" s="1" t="s">
        <v>4</v>
      </c>
      <c r="F1" s="1" t="s">
        <v>5</v>
      </c>
      <c r="G1" s="1" t="s">
        <v>6</v>
      </c>
      <c r="H1" s="1" t="s">
        <v>7</v>
      </c>
      <c r="I1" s="1" t="s">
        <v>8</v>
      </c>
      <c r="J1" s="1" t="s">
        <v>9</v>
      </c>
      <c r="K1" s="1" t="s">
        <v>10</v>
      </c>
      <c r="L1" s="2" t="s">
        <v>11</v>
      </c>
      <c r="M1" s="2" t="s">
        <v>12</v>
      </c>
      <c r="N1" s="1" t="s">
        <v>13</v>
      </c>
      <c r="O1" s="1" t="s">
        <v>14</v>
      </c>
      <c r="P1" s="3"/>
      <c r="Q1" s="3"/>
      <c r="R1" s="3" t="s">
        <v>3</v>
      </c>
      <c r="S1" s="4" t="s">
        <v>2</v>
      </c>
      <c r="T1" s="4" t="s">
        <v>15</v>
      </c>
      <c r="U1" s="3"/>
      <c r="V1" s="1" t="s">
        <v>0</v>
      </c>
      <c r="W1" s="1" t="s">
        <v>1</v>
      </c>
      <c r="X1" s="1" t="s">
        <v>2</v>
      </c>
      <c r="Y1" s="1" t="s">
        <v>3</v>
      </c>
      <c r="Z1" s="4" t="s">
        <v>16</v>
      </c>
      <c r="AA1" s="4" t="s">
        <v>17</v>
      </c>
      <c r="AB1" s="4" t="s">
        <v>18</v>
      </c>
      <c r="AC1" s="4"/>
      <c r="AD1" s="4"/>
      <c r="AE1" s="3" t="s">
        <v>19</v>
      </c>
      <c r="AF1" s="3"/>
      <c r="AG1" s="3"/>
      <c r="AH1" s="3"/>
      <c r="AI1" s="3"/>
      <c r="AJ1" s="3"/>
      <c r="AK1" s="3"/>
      <c r="AL1" s="3"/>
      <c r="AM1" s="3"/>
      <c r="AN1" s="3"/>
      <c r="AO1" s="3"/>
      <c r="AP1" s="3"/>
      <c r="AQ1" s="3"/>
      <c r="AR1" s="3"/>
      <c r="AS1" s="3"/>
      <c r="AT1" s="3"/>
      <c r="AU1" s="3"/>
      <c r="AV1" s="3"/>
      <c r="AW1" s="3"/>
      <c r="AX1" s="3"/>
      <c r="AY1" s="3"/>
      <c r="AZ1" s="3"/>
      <c r="BA1" s="3"/>
    </row>
    <row r="2" spans="1:53" x14ac:dyDescent="0.25">
      <c r="A2" s="5" t="str">
        <f>CONCATENATE(D2,B2)</f>
        <v>Tier 1 capital ratio200912</v>
      </c>
      <c r="B2" s="6">
        <v>200912</v>
      </c>
      <c r="C2" s="7">
        <v>1</v>
      </c>
      <c r="D2" s="6" t="s">
        <v>20</v>
      </c>
      <c r="E2" s="6">
        <v>7.48690251E-2</v>
      </c>
      <c r="F2" s="6">
        <v>9.0506916000000007E-2</v>
      </c>
      <c r="G2" s="6">
        <v>9.8575558499999993E-2</v>
      </c>
      <c r="H2" s="6">
        <v>0.1025274583</v>
      </c>
      <c r="I2" s="6">
        <v>0.1024274021</v>
      </c>
      <c r="J2" s="6">
        <v>0.11260593000000001</v>
      </c>
      <c r="K2" s="6">
        <v>0.13793018209999999</v>
      </c>
      <c r="L2" s="8">
        <v>987314087365</v>
      </c>
      <c r="M2" s="8">
        <v>9639159700000</v>
      </c>
      <c r="N2" s="6">
        <v>0.10466834580000001</v>
      </c>
      <c r="O2" s="6">
        <v>9.5493104699999998E-2</v>
      </c>
      <c r="P2" s="5"/>
      <c r="Q2" s="5"/>
      <c r="R2" s="5" t="s">
        <v>20</v>
      </c>
      <c r="S2" s="9">
        <v>1</v>
      </c>
      <c r="T2" s="9">
        <v>1</v>
      </c>
      <c r="U2" s="5"/>
      <c r="V2" s="5" t="str">
        <f t="shared" ref="V2:V65" si="0">CONCATENATE(Y2,AB2)</f>
        <v>Tier 1 capital ratio1</v>
      </c>
      <c r="W2" s="10">
        <v>201309</v>
      </c>
      <c r="X2" s="11">
        <v>1</v>
      </c>
      <c r="Y2" s="10" t="s">
        <v>20</v>
      </c>
      <c r="Z2" s="11">
        <v>5</v>
      </c>
      <c r="AA2" s="11">
        <v>0.1832628244</v>
      </c>
      <c r="AB2" s="11">
        <v>1</v>
      </c>
      <c r="AC2" s="5"/>
      <c r="AD2" s="9"/>
      <c r="AE2" s="5"/>
      <c r="AF2" s="5"/>
      <c r="AG2" s="5"/>
      <c r="AH2" s="12">
        <v>39783</v>
      </c>
      <c r="AI2" s="12">
        <v>39873</v>
      </c>
      <c r="AJ2" s="12">
        <v>39965</v>
      </c>
      <c r="AK2" s="12">
        <v>40057</v>
      </c>
      <c r="AL2" s="12">
        <v>40148</v>
      </c>
      <c r="AM2" s="12">
        <v>40238</v>
      </c>
      <c r="AN2" s="12">
        <v>40330</v>
      </c>
      <c r="AO2" s="12">
        <v>40422</v>
      </c>
      <c r="AP2" s="12">
        <v>40513</v>
      </c>
      <c r="AQ2" s="12">
        <v>40603</v>
      </c>
      <c r="AR2" s="12">
        <v>40695</v>
      </c>
      <c r="AS2" s="12">
        <v>40787</v>
      </c>
      <c r="AT2" s="12">
        <v>40878</v>
      </c>
      <c r="AU2" s="12">
        <v>40969</v>
      </c>
      <c r="AV2" s="12">
        <v>41061</v>
      </c>
      <c r="AW2" s="12">
        <v>41153</v>
      </c>
      <c r="AX2" s="12">
        <v>41244</v>
      </c>
      <c r="AY2" s="12">
        <v>41334</v>
      </c>
      <c r="AZ2" s="12">
        <v>41426</v>
      </c>
      <c r="BA2" s="12">
        <v>41518</v>
      </c>
    </row>
    <row r="3" spans="1:53" x14ac:dyDescent="0.25">
      <c r="A3" s="5" t="str">
        <f t="shared" ref="A3:A66" si="1">CONCATENATE(D3,B3)</f>
        <v>Tier 1 capital ratio201003</v>
      </c>
      <c r="B3" s="6">
        <v>201003</v>
      </c>
      <c r="C3" s="7">
        <v>1</v>
      </c>
      <c r="D3" s="6" t="s">
        <v>20</v>
      </c>
      <c r="E3" s="6">
        <v>7.25068871E-2</v>
      </c>
      <c r="F3" s="6">
        <v>9.0083427100000002E-2</v>
      </c>
      <c r="G3" s="6">
        <v>0.1015910304</v>
      </c>
      <c r="H3" s="6">
        <v>0.1031223641</v>
      </c>
      <c r="I3" s="6">
        <v>0.1024884633</v>
      </c>
      <c r="J3" s="6">
        <v>0.1112797428</v>
      </c>
      <c r="K3" s="6">
        <v>0.14230599499999999</v>
      </c>
      <c r="L3" s="8">
        <v>1038914200000</v>
      </c>
      <c r="M3" s="8">
        <v>10136889000000</v>
      </c>
      <c r="N3" s="6">
        <v>0.1058133737</v>
      </c>
      <c r="O3" s="6">
        <v>9.9571543200000001E-2</v>
      </c>
      <c r="P3" s="5"/>
      <c r="Q3" s="5"/>
      <c r="R3" s="5" t="s">
        <v>21</v>
      </c>
      <c r="S3" s="9">
        <v>2</v>
      </c>
      <c r="T3" s="9">
        <v>2</v>
      </c>
      <c r="U3" s="5"/>
      <c r="V3" s="5" t="str">
        <f t="shared" si="0"/>
        <v>Tier 1 capital ratio2</v>
      </c>
      <c r="W3" s="10">
        <v>201309</v>
      </c>
      <c r="X3" s="11">
        <v>1</v>
      </c>
      <c r="Y3" s="10" t="s">
        <v>20</v>
      </c>
      <c r="Z3" s="11">
        <v>12</v>
      </c>
      <c r="AA3" s="11">
        <v>0.17573061009999999</v>
      </c>
      <c r="AB3" s="11">
        <v>2</v>
      </c>
      <c r="AC3" s="5"/>
      <c r="AD3" s="9"/>
      <c r="AE3" s="5"/>
      <c r="AF3" s="5"/>
      <c r="AG3" s="5"/>
      <c r="AH3" s="5">
        <v>5</v>
      </c>
      <c r="AI3" s="5">
        <v>6</v>
      </c>
      <c r="AJ3" s="5">
        <v>7</v>
      </c>
      <c r="AK3" s="5">
        <v>8</v>
      </c>
      <c r="AL3" s="5">
        <v>9</v>
      </c>
      <c r="AM3" s="5">
        <v>10</v>
      </c>
      <c r="AN3" s="5">
        <v>11</v>
      </c>
      <c r="AO3" s="5">
        <v>12</v>
      </c>
      <c r="AP3" s="5">
        <v>13</v>
      </c>
      <c r="AQ3" s="5">
        <v>14</v>
      </c>
      <c r="AR3" s="5">
        <v>15</v>
      </c>
      <c r="AS3" s="5">
        <v>16</v>
      </c>
      <c r="AT3" s="5">
        <v>17</v>
      </c>
      <c r="AU3" s="5">
        <v>18</v>
      </c>
      <c r="AV3" s="5">
        <v>19</v>
      </c>
      <c r="AW3" s="5">
        <v>20</v>
      </c>
      <c r="AX3" s="5">
        <v>21</v>
      </c>
      <c r="AY3" s="5">
        <v>22</v>
      </c>
      <c r="AZ3" s="5">
        <v>23</v>
      </c>
      <c r="BA3" s="5">
        <v>24</v>
      </c>
    </row>
    <row r="4" spans="1:53" x14ac:dyDescent="0.25">
      <c r="A4" s="5" t="str">
        <f t="shared" si="1"/>
        <v>Tier 1 capital ratio201006</v>
      </c>
      <c r="B4" s="6">
        <v>201006</v>
      </c>
      <c r="C4" s="7">
        <v>1</v>
      </c>
      <c r="D4" s="6" t="s">
        <v>20</v>
      </c>
      <c r="E4" s="6">
        <v>7.0163344099999997E-2</v>
      </c>
      <c r="F4" s="6">
        <v>8.8190978899999994E-2</v>
      </c>
      <c r="G4" s="6">
        <v>0.1008423153</v>
      </c>
      <c r="H4" s="6">
        <v>0.1018273762</v>
      </c>
      <c r="I4" s="6">
        <v>0.10401324720000001</v>
      </c>
      <c r="J4" s="6">
        <v>0.113939901</v>
      </c>
      <c r="K4" s="6">
        <v>0.13870391779999999</v>
      </c>
      <c r="L4" s="8">
        <v>1074822800000</v>
      </c>
      <c r="M4" s="8">
        <v>10333518000000</v>
      </c>
      <c r="N4" s="6">
        <v>0.1054514906</v>
      </c>
      <c r="O4" s="6">
        <v>9.8083159700000005E-2</v>
      </c>
      <c r="P4" s="5"/>
      <c r="Q4" s="5"/>
      <c r="R4" s="5" t="s">
        <v>22</v>
      </c>
      <c r="S4" s="9">
        <v>3</v>
      </c>
      <c r="T4" s="9">
        <v>3</v>
      </c>
      <c r="U4" s="5"/>
      <c r="V4" s="5" t="str">
        <f t="shared" si="0"/>
        <v>Tier 1 capital ratio3</v>
      </c>
      <c r="W4" s="10">
        <v>201309</v>
      </c>
      <c r="X4" s="11">
        <v>1</v>
      </c>
      <c r="Y4" s="10" t="s">
        <v>20</v>
      </c>
      <c r="Z4" s="11" t="s">
        <v>23</v>
      </c>
      <c r="AA4" s="11">
        <v>0.16368728120000001</v>
      </c>
      <c r="AB4" s="11">
        <v>3</v>
      </c>
      <c r="AC4" s="5"/>
      <c r="AD4" s="9"/>
      <c r="AE4" s="13">
        <v>1</v>
      </c>
      <c r="AF4" s="13">
        <v>1</v>
      </c>
      <c r="AG4" s="13" t="s">
        <v>24</v>
      </c>
      <c r="AH4" s="13">
        <v>1.25089008E-2</v>
      </c>
      <c r="AI4" s="13">
        <v>9.0162353999999993E-3</v>
      </c>
      <c r="AJ4" s="13">
        <v>6.0225858600000001E-2</v>
      </c>
      <c r="AK4" s="13">
        <v>6.5084866599999999E-2</v>
      </c>
      <c r="AL4" s="13">
        <v>0.22018445089999999</v>
      </c>
      <c r="AM4" s="13">
        <v>0.10124494219999999</v>
      </c>
      <c r="AN4" s="13">
        <v>0.20599303699999999</v>
      </c>
      <c r="AO4" s="13">
        <v>0.22900068060000001</v>
      </c>
      <c r="AP4" s="13">
        <v>0.37182449470000001</v>
      </c>
      <c r="AQ4" s="13">
        <v>0.43377539659999997</v>
      </c>
      <c r="AR4" s="13">
        <v>0.36742515419999999</v>
      </c>
      <c r="AS4" s="13">
        <v>0.37460846889999999</v>
      </c>
      <c r="AT4" s="13">
        <v>0.3899535978</v>
      </c>
      <c r="AU4" s="13">
        <v>0.54141050599999996</v>
      </c>
      <c r="AV4" s="13">
        <v>0.62774017339999999</v>
      </c>
      <c r="AW4" s="13">
        <v>0.66559690530000004</v>
      </c>
      <c r="AX4" s="13">
        <v>0.71302366800000005</v>
      </c>
      <c r="AY4" s="13">
        <v>0.59291999110000004</v>
      </c>
      <c r="AZ4" s="13">
        <v>0.58249819999999997</v>
      </c>
      <c r="BA4" s="13">
        <v>0.75315770439999996</v>
      </c>
    </row>
    <row r="5" spans="1:53" x14ac:dyDescent="0.25">
      <c r="A5" s="5" t="str">
        <f t="shared" si="1"/>
        <v>Tier 1 capital ratio201009</v>
      </c>
      <c r="B5" s="6">
        <v>201009</v>
      </c>
      <c r="C5" s="7">
        <v>1</v>
      </c>
      <c r="D5" s="6" t="s">
        <v>20</v>
      </c>
      <c r="E5" s="6">
        <v>7.3727537100000004E-2</v>
      </c>
      <c r="F5" s="6">
        <v>8.9474876199999998E-2</v>
      </c>
      <c r="G5" s="6">
        <v>0.10297342399999999</v>
      </c>
      <c r="H5" s="6">
        <v>0.1039632877</v>
      </c>
      <c r="I5" s="6">
        <v>0.10576170729999999</v>
      </c>
      <c r="J5" s="6">
        <v>0.1160252252</v>
      </c>
      <c r="K5" s="6">
        <v>0.14433090740000001</v>
      </c>
      <c r="L5" s="8">
        <v>1069000500000</v>
      </c>
      <c r="M5" s="8">
        <v>10107633000000</v>
      </c>
      <c r="N5" s="6">
        <v>0.10865830999999999</v>
      </c>
      <c r="O5" s="6">
        <v>9.8634139100000004E-2</v>
      </c>
      <c r="P5" s="5"/>
      <c r="Q5" s="5"/>
      <c r="R5" s="5" t="s">
        <v>25</v>
      </c>
      <c r="S5" s="9">
        <v>13</v>
      </c>
      <c r="T5" s="9">
        <v>4</v>
      </c>
      <c r="U5" s="5"/>
      <c r="V5" s="5" t="str">
        <f t="shared" si="0"/>
        <v>Tier 1 capital ratio4</v>
      </c>
      <c r="W5" s="10">
        <v>201309</v>
      </c>
      <c r="X5" s="11">
        <v>1</v>
      </c>
      <c r="Y5" s="10" t="s">
        <v>20</v>
      </c>
      <c r="Z5" s="11">
        <v>2</v>
      </c>
      <c r="AA5" s="11">
        <v>0.15085174470000001</v>
      </c>
      <c r="AB5" s="11">
        <v>4</v>
      </c>
      <c r="AC5" s="5"/>
      <c r="AD5" s="9"/>
      <c r="AE5" s="13">
        <v>1</v>
      </c>
      <c r="AF5" s="13">
        <v>2</v>
      </c>
      <c r="AG5" s="13" t="s">
        <v>24</v>
      </c>
      <c r="AH5" s="13">
        <v>0.31119781470000002</v>
      </c>
      <c r="AI5" s="13">
        <v>0.35733483939999999</v>
      </c>
      <c r="AJ5" s="13">
        <v>0.6451699166</v>
      </c>
      <c r="AK5" s="13">
        <v>0.61937722539999995</v>
      </c>
      <c r="AL5" s="13">
        <v>0.65413723189999995</v>
      </c>
      <c r="AM5" s="13">
        <v>0.80057760889999996</v>
      </c>
      <c r="AN5" s="13">
        <v>0.6852197189</v>
      </c>
      <c r="AO5" s="13">
        <v>0.65410480010000005</v>
      </c>
      <c r="AP5" s="13">
        <v>0.58892486899999996</v>
      </c>
      <c r="AQ5" s="13">
        <v>0.53840907449999997</v>
      </c>
      <c r="AR5" s="13">
        <v>0.60118435120000002</v>
      </c>
      <c r="AS5" s="13">
        <v>0.59350560050000001</v>
      </c>
      <c r="AT5" s="13">
        <v>0.5741392112</v>
      </c>
      <c r="AU5" s="13">
        <v>0.42375521129999999</v>
      </c>
      <c r="AV5" s="13">
        <v>0.3489765809</v>
      </c>
      <c r="AW5" s="13">
        <v>0.31105254719999997</v>
      </c>
      <c r="AX5" s="13">
        <v>0.26756543519999998</v>
      </c>
      <c r="AY5" s="13">
        <v>0.39400354100000001</v>
      </c>
      <c r="AZ5" s="13">
        <v>0.41504948209999998</v>
      </c>
      <c r="BA5" s="13">
        <v>0.23972309359999999</v>
      </c>
    </row>
    <row r="6" spans="1:53" x14ac:dyDescent="0.25">
      <c r="A6" s="5" t="str">
        <f t="shared" si="1"/>
        <v>Tier 1 capital ratio201012</v>
      </c>
      <c r="B6" s="6">
        <v>201012</v>
      </c>
      <c r="C6" s="7">
        <v>1</v>
      </c>
      <c r="D6" s="6" t="s">
        <v>20</v>
      </c>
      <c r="E6" s="6">
        <v>7.1599329200000006E-2</v>
      </c>
      <c r="F6" s="6">
        <v>9.2645084000000003E-2</v>
      </c>
      <c r="G6" s="6">
        <v>0.1060282916</v>
      </c>
      <c r="H6" s="6">
        <v>0.1117215201</v>
      </c>
      <c r="I6" s="6">
        <v>0.1102454232</v>
      </c>
      <c r="J6" s="6">
        <v>0.1235525705</v>
      </c>
      <c r="K6" s="6">
        <v>0.14787492860000001</v>
      </c>
      <c r="L6" s="8">
        <v>1105545900000</v>
      </c>
      <c r="M6" s="8">
        <v>10028043000000</v>
      </c>
      <c r="N6" s="6">
        <v>0.1151426249</v>
      </c>
      <c r="O6" s="6">
        <v>0.1032334458</v>
      </c>
      <c r="P6" s="5"/>
      <c r="Q6" s="5"/>
      <c r="R6" s="5" t="s">
        <v>26</v>
      </c>
      <c r="S6" s="9">
        <v>14</v>
      </c>
      <c r="T6" s="9">
        <v>5</v>
      </c>
      <c r="U6" s="5"/>
      <c r="V6" s="5" t="str">
        <f t="shared" si="0"/>
        <v>Tier 1 capital ratio5</v>
      </c>
      <c r="W6" s="10">
        <v>201309</v>
      </c>
      <c r="X6" s="11">
        <v>1</v>
      </c>
      <c r="Y6" s="10" t="s">
        <v>20</v>
      </c>
      <c r="Z6" s="11" t="s">
        <v>38</v>
      </c>
      <c r="AA6" s="11">
        <v>0.1396446761</v>
      </c>
      <c r="AB6" s="11">
        <v>5</v>
      </c>
      <c r="AC6" s="5"/>
      <c r="AD6" s="9"/>
      <c r="AE6" s="13">
        <v>1</v>
      </c>
      <c r="AF6" s="13">
        <v>3</v>
      </c>
      <c r="AG6" s="13" t="s">
        <v>24</v>
      </c>
      <c r="AH6" s="13">
        <v>0.67629328440000003</v>
      </c>
      <c r="AI6" s="13">
        <v>0.63364892520000005</v>
      </c>
      <c r="AJ6" s="13">
        <v>0.29460422479999998</v>
      </c>
      <c r="AK6" s="13">
        <v>0.31553790790000003</v>
      </c>
      <c r="AL6" s="13">
        <v>0.1256783172</v>
      </c>
      <c r="AM6" s="13">
        <v>9.8177448900000006E-2</v>
      </c>
      <c r="AN6" s="13">
        <v>0.1087872441</v>
      </c>
      <c r="AO6" s="13">
        <v>0.1168945193</v>
      </c>
      <c r="AP6" s="13">
        <v>3.9250636300000002E-2</v>
      </c>
      <c r="AQ6" s="13">
        <v>2.7815528900000001E-2</v>
      </c>
      <c r="AR6" s="13">
        <v>3.1390494599999999E-2</v>
      </c>
      <c r="AS6" s="13">
        <v>3.1885930600000001E-2</v>
      </c>
      <c r="AT6" s="13">
        <v>3.5907190999999998E-2</v>
      </c>
      <c r="AU6" s="13">
        <v>3.4834282699999997E-2</v>
      </c>
      <c r="AV6" s="13">
        <v>2.3283245599999999E-2</v>
      </c>
      <c r="AW6" s="13">
        <v>2.3350547499999999E-2</v>
      </c>
      <c r="AX6" s="13">
        <v>1.9410896800000001E-2</v>
      </c>
      <c r="AY6" s="13">
        <v>1.3076467899999999E-2</v>
      </c>
      <c r="AZ6" s="13">
        <v>2.4523179000000002E-3</v>
      </c>
      <c r="BA6" s="13">
        <v>7.1192019999999998E-3</v>
      </c>
    </row>
    <row r="7" spans="1:53" x14ac:dyDescent="0.25">
      <c r="A7" s="5" t="str">
        <f t="shared" si="1"/>
        <v>Tier 1 capital ratio201103</v>
      </c>
      <c r="B7" s="6">
        <v>201103</v>
      </c>
      <c r="C7" s="7">
        <v>1</v>
      </c>
      <c r="D7" s="6" t="s">
        <v>20</v>
      </c>
      <c r="E7" s="6">
        <v>7.7956815999999998E-2</v>
      </c>
      <c r="F7" s="6">
        <v>9.6695323299999997E-2</v>
      </c>
      <c r="G7" s="6">
        <v>0.1106885291</v>
      </c>
      <c r="H7" s="6">
        <v>0.11698129710000001</v>
      </c>
      <c r="I7" s="6">
        <v>0.1133193254</v>
      </c>
      <c r="J7" s="6">
        <v>0.12660792509999999</v>
      </c>
      <c r="K7" s="6">
        <v>0.15699904789999999</v>
      </c>
      <c r="L7" s="8">
        <v>1110855800000</v>
      </c>
      <c r="M7" s="8">
        <v>9802880100000</v>
      </c>
      <c r="N7" s="6">
        <v>0.1169245986</v>
      </c>
      <c r="O7" s="6">
        <v>0.1076751369</v>
      </c>
      <c r="P7" s="5"/>
      <c r="Q7" s="5"/>
      <c r="R7" s="5" t="s">
        <v>27</v>
      </c>
      <c r="S7" s="9">
        <v>18</v>
      </c>
      <c r="T7" s="9">
        <v>6</v>
      </c>
      <c r="U7" s="5"/>
      <c r="V7" s="5" t="str">
        <f t="shared" si="0"/>
        <v>Tier 1 capital ratio6</v>
      </c>
      <c r="W7" s="10">
        <v>201309</v>
      </c>
      <c r="X7" s="11">
        <v>1</v>
      </c>
      <c r="Y7" s="10" t="s">
        <v>20</v>
      </c>
      <c r="Z7" s="11" t="s">
        <v>29</v>
      </c>
      <c r="AA7" s="11">
        <v>0.1383839761</v>
      </c>
      <c r="AB7" s="11">
        <v>6</v>
      </c>
      <c r="AC7" s="5"/>
      <c r="AD7" s="9"/>
      <c r="AE7" s="13">
        <v>3</v>
      </c>
      <c r="AF7" s="13">
        <v>1</v>
      </c>
      <c r="AG7" s="13" t="s">
        <v>24</v>
      </c>
      <c r="AH7" s="13">
        <v>0.12305963120000001</v>
      </c>
      <c r="AI7" s="13">
        <v>0.15626100339999999</v>
      </c>
      <c r="AJ7" s="13">
        <v>0.19994758139999999</v>
      </c>
      <c r="AK7" s="13">
        <v>0.33255669389999998</v>
      </c>
      <c r="AL7" s="13">
        <v>0.3275780512</v>
      </c>
      <c r="AM7" s="13">
        <v>0.35477238230000002</v>
      </c>
      <c r="AN7" s="13">
        <v>0.455946833</v>
      </c>
      <c r="AO7" s="13">
        <v>0.53220640060000002</v>
      </c>
      <c r="AP7" s="13">
        <v>0.28999450339999999</v>
      </c>
      <c r="AQ7" s="13">
        <v>0.42215330420000002</v>
      </c>
      <c r="AR7" s="13">
        <v>0.4618183112</v>
      </c>
      <c r="AS7" s="13">
        <v>0.45715460969999999</v>
      </c>
      <c r="AT7" s="13">
        <v>0.31139581719999998</v>
      </c>
      <c r="AU7" s="13">
        <v>0.52869536149999996</v>
      </c>
      <c r="AV7" s="13">
        <v>0.72773682699999998</v>
      </c>
      <c r="AW7" s="13">
        <v>0.78009085330000005</v>
      </c>
      <c r="AX7" s="13">
        <v>0.80261529890000005</v>
      </c>
      <c r="AY7" s="13">
        <v>0.77113240750000001</v>
      </c>
      <c r="AZ7" s="13">
        <v>0.75983675110000004</v>
      </c>
      <c r="BA7" s="13">
        <v>0.91706928040000002</v>
      </c>
    </row>
    <row r="8" spans="1:53" x14ac:dyDescent="0.25">
      <c r="A8" s="5" t="str">
        <f t="shared" si="1"/>
        <v>Tier 1 capital ratio201106</v>
      </c>
      <c r="B8" s="6">
        <v>201106</v>
      </c>
      <c r="C8" s="7">
        <v>1</v>
      </c>
      <c r="D8" s="6" t="s">
        <v>20</v>
      </c>
      <c r="E8" s="6">
        <v>8.4574299800000002E-2</v>
      </c>
      <c r="F8" s="6">
        <v>9.4036531899999998E-2</v>
      </c>
      <c r="G8" s="6">
        <v>0.1112108465</v>
      </c>
      <c r="H8" s="6">
        <v>0.1165461902</v>
      </c>
      <c r="I8" s="6">
        <v>0.1136342544</v>
      </c>
      <c r="J8" s="6">
        <v>0.1252357227</v>
      </c>
      <c r="K8" s="6">
        <v>0.15790708580000001</v>
      </c>
      <c r="L8" s="8">
        <v>1182814600000</v>
      </c>
      <c r="M8" s="8">
        <v>10408962000000</v>
      </c>
      <c r="N8" s="6">
        <v>0.1156302521</v>
      </c>
      <c r="O8" s="6">
        <v>0.1102957919</v>
      </c>
      <c r="P8" s="5"/>
      <c r="Q8" s="5"/>
      <c r="R8" s="5" t="s">
        <v>28</v>
      </c>
      <c r="S8" s="9">
        <v>20</v>
      </c>
      <c r="T8" s="9">
        <v>7</v>
      </c>
      <c r="U8" s="5"/>
      <c r="V8" s="5" t="str">
        <f t="shared" si="0"/>
        <v>Tier 1 capital ratio7</v>
      </c>
      <c r="W8" s="10">
        <v>201309</v>
      </c>
      <c r="X8" s="11">
        <v>1</v>
      </c>
      <c r="Y8" s="10" t="s">
        <v>20</v>
      </c>
      <c r="Z8" s="11">
        <v>1</v>
      </c>
      <c r="AA8" s="11">
        <v>0.1366928996</v>
      </c>
      <c r="AB8" s="11">
        <v>7</v>
      </c>
      <c r="AC8" s="5"/>
      <c r="AD8" s="9"/>
      <c r="AE8" s="13">
        <v>3</v>
      </c>
      <c r="AF8" s="13">
        <v>2</v>
      </c>
      <c r="AG8" s="13" t="s">
        <v>24</v>
      </c>
      <c r="AH8" s="13">
        <v>0.74220020850000001</v>
      </c>
      <c r="AI8" s="13">
        <v>0.70587977059999996</v>
      </c>
      <c r="AJ8" s="13">
        <v>0.74241678600000005</v>
      </c>
      <c r="AK8" s="13">
        <v>0.66744330610000002</v>
      </c>
      <c r="AL8" s="13">
        <v>0.67242194879999995</v>
      </c>
      <c r="AM8" s="13">
        <v>0.64522761770000003</v>
      </c>
      <c r="AN8" s="13">
        <v>0.54405316699999995</v>
      </c>
      <c r="AO8" s="13">
        <v>0.46779359939999998</v>
      </c>
      <c r="AP8" s="13">
        <v>0.6956327256</v>
      </c>
      <c r="AQ8" s="13">
        <v>0.57784669580000003</v>
      </c>
      <c r="AR8" s="13">
        <v>0.52620403439999996</v>
      </c>
      <c r="AS8" s="13">
        <v>0.54284539030000001</v>
      </c>
      <c r="AT8" s="13">
        <v>0.66504191729999995</v>
      </c>
      <c r="AU8" s="13">
        <v>0.4488309727</v>
      </c>
      <c r="AV8" s="13">
        <v>0.25023784329999998</v>
      </c>
      <c r="AW8" s="13">
        <v>0.19777723790000001</v>
      </c>
      <c r="AX8" s="13">
        <v>0.1841901192</v>
      </c>
      <c r="AY8" s="13">
        <v>0.21823769339999999</v>
      </c>
      <c r="AZ8" s="13">
        <v>0.24016324889999999</v>
      </c>
      <c r="BA8" s="13">
        <v>8.2930719599999994E-2</v>
      </c>
    </row>
    <row r="9" spans="1:53" x14ac:dyDescent="0.25">
      <c r="A9" s="5" t="str">
        <f t="shared" si="1"/>
        <v>Tier 1 capital ratio201109</v>
      </c>
      <c r="B9" s="6">
        <v>201109</v>
      </c>
      <c r="C9" s="7">
        <v>1</v>
      </c>
      <c r="D9" s="6" t="s">
        <v>20</v>
      </c>
      <c r="E9" s="6">
        <v>7.9425395999999995E-2</v>
      </c>
      <c r="F9" s="6">
        <v>9.6246464599999998E-2</v>
      </c>
      <c r="G9" s="6">
        <v>0.11046181400000001</v>
      </c>
      <c r="H9" s="6">
        <v>0.116796234</v>
      </c>
      <c r="I9" s="6">
        <v>0.1141669639</v>
      </c>
      <c r="J9" s="6">
        <v>0.12818117670000001</v>
      </c>
      <c r="K9" s="6">
        <v>0.16039914659999999</v>
      </c>
      <c r="L9" s="8">
        <v>1212389000000</v>
      </c>
      <c r="M9" s="8">
        <v>10619438000000</v>
      </c>
      <c r="N9" s="6">
        <v>0.1142270126</v>
      </c>
      <c r="O9" s="6">
        <v>0.11038618629999999</v>
      </c>
      <c r="P9" s="5"/>
      <c r="Q9" s="5"/>
      <c r="R9" s="5" t="s">
        <v>30</v>
      </c>
      <c r="S9" s="9">
        <v>21</v>
      </c>
      <c r="T9" s="9">
        <v>8</v>
      </c>
      <c r="U9" s="5"/>
      <c r="V9" s="5" t="str">
        <f t="shared" si="0"/>
        <v>Tier 1 capital ratio8</v>
      </c>
      <c r="W9" s="10">
        <v>201309</v>
      </c>
      <c r="X9" s="11">
        <v>1</v>
      </c>
      <c r="Y9" s="10" t="s">
        <v>20</v>
      </c>
      <c r="Z9" s="11" t="s">
        <v>31</v>
      </c>
      <c r="AA9" s="11">
        <v>0.13481272629999999</v>
      </c>
      <c r="AB9" s="11">
        <v>8</v>
      </c>
      <c r="AC9" s="5"/>
      <c r="AD9" s="9"/>
      <c r="AE9" s="13">
        <v>3</v>
      </c>
      <c r="AF9" s="13">
        <v>3</v>
      </c>
      <c r="AG9" s="13" t="s">
        <v>24</v>
      </c>
      <c r="AH9" s="13">
        <v>0.1347401604</v>
      </c>
      <c r="AI9" s="13">
        <v>0.13785922610000001</v>
      </c>
      <c r="AJ9" s="13">
        <v>5.7635632700000002E-2</v>
      </c>
      <c r="AK9" s="13">
        <v>0</v>
      </c>
      <c r="AL9" s="13">
        <v>0</v>
      </c>
      <c r="AM9" s="13">
        <v>0</v>
      </c>
      <c r="AN9" s="13">
        <v>0</v>
      </c>
      <c r="AO9" s="13">
        <v>0</v>
      </c>
      <c r="AP9" s="13">
        <v>1.4372770999999999E-2</v>
      </c>
      <c r="AQ9" s="13">
        <v>0</v>
      </c>
      <c r="AR9" s="13">
        <v>1.1977654399999999E-2</v>
      </c>
      <c r="AS9" s="13">
        <v>0</v>
      </c>
      <c r="AT9" s="13">
        <v>2.35622656E-2</v>
      </c>
      <c r="AU9" s="13">
        <v>2.2473665800000001E-2</v>
      </c>
      <c r="AV9" s="13">
        <v>2.2025329699999999E-2</v>
      </c>
      <c r="AW9" s="13">
        <v>2.2131908799999999E-2</v>
      </c>
      <c r="AX9" s="13">
        <v>1.31945819E-2</v>
      </c>
      <c r="AY9" s="13">
        <v>1.06298991E-2</v>
      </c>
      <c r="AZ9" s="13">
        <v>0</v>
      </c>
      <c r="BA9" s="13">
        <v>0</v>
      </c>
    </row>
    <row r="10" spans="1:53" x14ac:dyDescent="0.25">
      <c r="A10" s="5" t="str">
        <f t="shared" si="1"/>
        <v>Tier 1 capital ratio201112</v>
      </c>
      <c r="B10" s="6">
        <v>201112</v>
      </c>
      <c r="C10" s="7">
        <v>1</v>
      </c>
      <c r="D10" s="6" t="s">
        <v>20</v>
      </c>
      <c r="E10" s="6">
        <v>4.7434780000000002E-4</v>
      </c>
      <c r="F10" s="6">
        <v>9.3808225699999997E-2</v>
      </c>
      <c r="G10" s="6">
        <v>0.1089789766</v>
      </c>
      <c r="H10" s="6">
        <v>0.10555040559999999</v>
      </c>
      <c r="I10" s="6">
        <v>0.1112969184</v>
      </c>
      <c r="J10" s="6">
        <v>0.12804544200000001</v>
      </c>
      <c r="K10" s="6">
        <v>0.16006517510000001</v>
      </c>
      <c r="L10" s="8">
        <v>1199730900000</v>
      </c>
      <c r="M10" s="8">
        <v>10779552000000</v>
      </c>
      <c r="N10" s="6">
        <v>0.1106947747</v>
      </c>
      <c r="O10" s="6">
        <v>0.1047670183</v>
      </c>
      <c r="P10" s="5"/>
      <c r="Q10" s="5"/>
      <c r="R10" s="5" t="s">
        <v>32</v>
      </c>
      <c r="S10" s="9">
        <v>22</v>
      </c>
      <c r="T10" s="9">
        <v>9</v>
      </c>
      <c r="U10" s="5"/>
      <c r="V10" s="5" t="str">
        <f t="shared" si="0"/>
        <v>Tier 1 capital ratio9</v>
      </c>
      <c r="W10" s="10">
        <v>201309</v>
      </c>
      <c r="X10" s="11">
        <v>1</v>
      </c>
      <c r="Y10" s="10" t="s">
        <v>20</v>
      </c>
      <c r="Z10" s="11">
        <v>6</v>
      </c>
      <c r="AA10" s="11">
        <v>0.1278963877</v>
      </c>
      <c r="AB10" s="11">
        <v>9</v>
      </c>
      <c r="AC10" s="5"/>
      <c r="AD10" s="9"/>
      <c r="AE10" s="13">
        <v>13</v>
      </c>
      <c r="AF10" s="13">
        <v>1</v>
      </c>
      <c r="AG10" s="13" t="s">
        <v>24</v>
      </c>
      <c r="AH10" s="13">
        <v>0.8932025925</v>
      </c>
      <c r="AI10" s="13">
        <v>0.8931871535</v>
      </c>
      <c r="AJ10" s="13">
        <v>0.8641836786</v>
      </c>
      <c r="AK10" s="13">
        <v>0.73375453079999997</v>
      </c>
      <c r="AL10" s="13">
        <v>0.624427544</v>
      </c>
      <c r="AM10" s="13">
        <v>0.61570520989999999</v>
      </c>
      <c r="AN10" s="13">
        <v>0.62181702039999998</v>
      </c>
      <c r="AO10" s="13">
        <v>0.63317421220000003</v>
      </c>
      <c r="AP10" s="13">
        <v>0.48982658899999998</v>
      </c>
      <c r="AQ10" s="13">
        <v>0.61085145200000002</v>
      </c>
      <c r="AR10" s="13">
        <v>0.60221260499999996</v>
      </c>
      <c r="AS10" s="13">
        <v>0.60894118210000003</v>
      </c>
      <c r="AT10" s="13">
        <v>0.61162400809999995</v>
      </c>
      <c r="AU10" s="13">
        <v>0.6042176547</v>
      </c>
      <c r="AV10" s="13">
        <v>0.60908427070000004</v>
      </c>
      <c r="AW10" s="13">
        <v>0.63279301499999996</v>
      </c>
      <c r="AX10" s="13">
        <v>0.59098418679999998</v>
      </c>
      <c r="AY10" s="13">
        <v>0.59468512289999997</v>
      </c>
      <c r="AZ10" s="13">
        <v>0.57316697110000003</v>
      </c>
      <c r="BA10" s="13">
        <v>0.55936159119999995</v>
      </c>
    </row>
    <row r="11" spans="1:53" x14ac:dyDescent="0.25">
      <c r="A11" s="5" t="str">
        <f t="shared" si="1"/>
        <v>Tier 1 capital ratio201203</v>
      </c>
      <c r="B11" s="6">
        <v>201203</v>
      </c>
      <c r="C11" s="7">
        <v>1</v>
      </c>
      <c r="D11" s="6" t="s">
        <v>20</v>
      </c>
      <c r="E11" s="6">
        <v>-1.0084782E-2</v>
      </c>
      <c r="F11" s="6">
        <v>9.7580487100000002E-2</v>
      </c>
      <c r="G11" s="6">
        <v>0.1138982573</v>
      </c>
      <c r="H11" s="6">
        <v>0.1090105257</v>
      </c>
      <c r="I11" s="6">
        <v>0.1159367776</v>
      </c>
      <c r="J11" s="6">
        <v>0.1296424856</v>
      </c>
      <c r="K11" s="6">
        <v>0.16036191159999999</v>
      </c>
      <c r="L11" s="8">
        <v>1211600500000</v>
      </c>
      <c r="M11" s="8">
        <v>10450528000000</v>
      </c>
      <c r="N11" s="6">
        <v>0.12173728039999999</v>
      </c>
      <c r="O11" s="6">
        <v>0.1131351105</v>
      </c>
      <c r="P11" s="5"/>
      <c r="Q11" s="5"/>
      <c r="R11" s="5" t="s">
        <v>33</v>
      </c>
      <c r="S11" s="9">
        <v>24</v>
      </c>
      <c r="T11" s="9">
        <v>10</v>
      </c>
      <c r="U11" s="5"/>
      <c r="V11" s="5" t="str">
        <f t="shared" si="0"/>
        <v>Tier 1 capital ratio10</v>
      </c>
      <c r="W11" s="10">
        <v>201309</v>
      </c>
      <c r="X11" s="11">
        <v>1</v>
      </c>
      <c r="Y11" s="10" t="s">
        <v>20</v>
      </c>
      <c r="Z11" s="11" t="s">
        <v>35</v>
      </c>
      <c r="AA11" s="11">
        <v>0.12024528700000001</v>
      </c>
      <c r="AB11" s="11">
        <v>10</v>
      </c>
      <c r="AC11" s="5"/>
      <c r="AD11" s="9"/>
      <c r="AE11" s="13">
        <v>13</v>
      </c>
      <c r="AF11" s="13">
        <v>2</v>
      </c>
      <c r="AG11" s="13" t="s">
        <v>24</v>
      </c>
      <c r="AH11" s="13">
        <v>9.3469133900000001E-2</v>
      </c>
      <c r="AI11" s="13">
        <v>9.3802693699999995E-2</v>
      </c>
      <c r="AJ11" s="13">
        <v>0.1199217524</v>
      </c>
      <c r="AK11" s="13">
        <v>0.2375342194</v>
      </c>
      <c r="AL11" s="13">
        <v>0.32543970890000001</v>
      </c>
      <c r="AM11" s="13">
        <v>0.30376108239999999</v>
      </c>
      <c r="AN11" s="13">
        <v>0.29830404399999999</v>
      </c>
      <c r="AO11" s="13">
        <v>0.24647395489999999</v>
      </c>
      <c r="AP11" s="13">
        <v>0.4271011005</v>
      </c>
      <c r="AQ11" s="13">
        <v>0.3003711832</v>
      </c>
      <c r="AR11" s="13">
        <v>0.30183164420000003</v>
      </c>
      <c r="AS11" s="13">
        <v>0.30062220270000001</v>
      </c>
      <c r="AT11" s="13">
        <v>0.27950424550000003</v>
      </c>
      <c r="AU11" s="13">
        <v>0.27778148940000003</v>
      </c>
      <c r="AV11" s="13">
        <v>0.27107550679999998</v>
      </c>
      <c r="AW11" s="13">
        <v>0.24791507730000001</v>
      </c>
      <c r="AX11" s="13">
        <v>0.28229835149999999</v>
      </c>
      <c r="AY11" s="13">
        <v>0.28035661779999999</v>
      </c>
      <c r="AZ11" s="13">
        <v>0.28757575000000002</v>
      </c>
      <c r="BA11" s="13">
        <v>0.3126326613</v>
      </c>
    </row>
    <row r="12" spans="1:53" x14ac:dyDescent="0.25">
      <c r="A12" s="5" t="str">
        <f t="shared" si="1"/>
        <v>Tier 1 capital ratio201206</v>
      </c>
      <c r="B12" s="6">
        <v>201206</v>
      </c>
      <c r="C12" s="7">
        <v>1</v>
      </c>
      <c r="D12" s="6" t="s">
        <v>20</v>
      </c>
      <c r="E12" s="6">
        <v>6.3878029599999997E-2</v>
      </c>
      <c r="F12" s="6">
        <v>0.1044111683</v>
      </c>
      <c r="G12" s="6">
        <v>0.1166854135</v>
      </c>
      <c r="H12" s="6">
        <v>0.1180604494</v>
      </c>
      <c r="I12" s="6">
        <v>0.1198839523</v>
      </c>
      <c r="J12" s="6">
        <v>0.13292062120000001</v>
      </c>
      <c r="K12" s="6">
        <v>0.1616984877</v>
      </c>
      <c r="L12" s="8">
        <v>1250089500000</v>
      </c>
      <c r="M12" s="8">
        <v>10427496000000</v>
      </c>
      <c r="N12" s="6">
        <v>0.12672700719999999</v>
      </c>
      <c r="O12" s="6">
        <v>0.1144071034</v>
      </c>
      <c r="P12" s="5"/>
      <c r="Q12" s="5"/>
      <c r="R12" s="5" t="s">
        <v>34</v>
      </c>
      <c r="S12" s="9">
        <v>26</v>
      </c>
      <c r="T12" s="9">
        <v>11</v>
      </c>
      <c r="U12" s="5"/>
      <c r="V12" s="5" t="str">
        <f t="shared" si="0"/>
        <v>Tier 1 capital ratio11</v>
      </c>
      <c r="W12" s="10">
        <v>201309</v>
      </c>
      <c r="X12" s="11">
        <v>1</v>
      </c>
      <c r="Y12" s="10" t="s">
        <v>20</v>
      </c>
      <c r="Z12" s="11">
        <v>7</v>
      </c>
      <c r="AA12" s="11">
        <v>0.1179326834</v>
      </c>
      <c r="AB12" s="11">
        <v>11</v>
      </c>
      <c r="AC12" s="5"/>
      <c r="AD12" s="9"/>
      <c r="AE12" s="13">
        <v>13</v>
      </c>
      <c r="AF12" s="13">
        <v>3</v>
      </c>
      <c r="AG12" s="13" t="s">
        <v>24</v>
      </c>
      <c r="AH12" s="13">
        <v>1.3328273599999999E-2</v>
      </c>
      <c r="AI12" s="13">
        <v>1.3010152800000001E-2</v>
      </c>
      <c r="AJ12" s="13">
        <v>1.5894569000000001E-2</v>
      </c>
      <c r="AK12" s="13">
        <v>2.8711249899999999E-2</v>
      </c>
      <c r="AL12" s="13">
        <v>5.01327471E-2</v>
      </c>
      <c r="AM12" s="13">
        <v>8.0533707699999998E-2</v>
      </c>
      <c r="AN12" s="13">
        <v>7.9878935600000006E-2</v>
      </c>
      <c r="AO12" s="13">
        <v>0.1203518329</v>
      </c>
      <c r="AP12" s="13">
        <v>8.3072310499999996E-2</v>
      </c>
      <c r="AQ12" s="13">
        <v>8.8777364799999994E-2</v>
      </c>
      <c r="AR12" s="13">
        <v>9.5955750800000003E-2</v>
      </c>
      <c r="AS12" s="13">
        <v>9.0436615200000001E-2</v>
      </c>
      <c r="AT12" s="13">
        <v>0.10887174650000001</v>
      </c>
      <c r="AU12" s="13">
        <v>0.11800085590000001</v>
      </c>
      <c r="AV12" s="13">
        <v>0.1198402225</v>
      </c>
      <c r="AW12" s="13">
        <v>0.1192919078</v>
      </c>
      <c r="AX12" s="13">
        <v>0.12671746170000001</v>
      </c>
      <c r="AY12" s="13">
        <v>0.1249582593</v>
      </c>
      <c r="AZ12" s="13">
        <v>0.1392572789</v>
      </c>
      <c r="BA12" s="13">
        <v>0.12800574749999999</v>
      </c>
    </row>
    <row r="13" spans="1:53" x14ac:dyDescent="0.25">
      <c r="A13" s="5" t="str">
        <f t="shared" si="1"/>
        <v>Tier 1 capital ratio201209</v>
      </c>
      <c r="B13" s="6">
        <v>201209</v>
      </c>
      <c r="C13" s="7">
        <v>1</v>
      </c>
      <c r="D13" s="6" t="s">
        <v>20</v>
      </c>
      <c r="E13" s="6">
        <v>5.3895855600000001E-2</v>
      </c>
      <c r="F13" s="6">
        <v>0.1033956689</v>
      </c>
      <c r="G13" s="6">
        <v>0.1170177637</v>
      </c>
      <c r="H13" s="6">
        <v>0.1190017944</v>
      </c>
      <c r="I13" s="6">
        <v>0.122546508</v>
      </c>
      <c r="J13" s="6">
        <v>0.13368679820000001</v>
      </c>
      <c r="K13" s="6">
        <v>0.15946361009999999</v>
      </c>
      <c r="L13" s="8">
        <v>1267961500000</v>
      </c>
      <c r="M13" s="8">
        <v>10346778000000</v>
      </c>
      <c r="N13" s="6">
        <v>0.12739130430000001</v>
      </c>
      <c r="O13" s="6">
        <v>0.11446238760000001</v>
      </c>
      <c r="P13" s="5"/>
      <c r="Q13" s="5"/>
      <c r="R13" s="5" t="s">
        <v>36</v>
      </c>
      <c r="S13" s="9">
        <v>27</v>
      </c>
      <c r="T13" s="9">
        <v>12</v>
      </c>
      <c r="U13" s="5"/>
      <c r="V13" s="5" t="str">
        <f t="shared" si="0"/>
        <v>Tier 1 capital ratio12</v>
      </c>
      <c r="W13" s="10">
        <v>201309</v>
      </c>
      <c r="X13" s="11">
        <v>1</v>
      </c>
      <c r="Y13" s="10" t="s">
        <v>20</v>
      </c>
      <c r="Z13" s="11" t="s">
        <v>40</v>
      </c>
      <c r="AA13" s="11">
        <v>0.11335951700000001</v>
      </c>
      <c r="AB13" s="11">
        <v>12</v>
      </c>
      <c r="AC13" s="5"/>
      <c r="AD13" s="9"/>
      <c r="AE13" s="13">
        <v>14</v>
      </c>
      <c r="AF13" s="13">
        <v>1</v>
      </c>
      <c r="AG13" s="13" t="s">
        <v>24</v>
      </c>
      <c r="AH13" s="13">
        <v>0.31999034900000001</v>
      </c>
      <c r="AI13" s="13">
        <v>0.30156546779999999</v>
      </c>
      <c r="AJ13" s="13">
        <v>0.42833648619999998</v>
      </c>
      <c r="AK13" s="13">
        <v>0.38148852230000002</v>
      </c>
      <c r="AL13" s="13">
        <v>0.31218173770000002</v>
      </c>
      <c r="AM13" s="13">
        <v>0.34763725919999999</v>
      </c>
      <c r="AN13" s="13">
        <v>0.27556840170000002</v>
      </c>
      <c r="AO13" s="13">
        <v>0.27419035139999998</v>
      </c>
      <c r="AP13" s="13">
        <v>0.28010467169999997</v>
      </c>
      <c r="AQ13" s="13">
        <v>0.24750208609999999</v>
      </c>
      <c r="AR13" s="13">
        <v>0.23353671249999999</v>
      </c>
      <c r="AS13" s="13">
        <v>0.2176192586</v>
      </c>
      <c r="AT13" s="13">
        <v>0.24002207219999999</v>
      </c>
      <c r="AU13" s="13">
        <v>0.24469867980000001</v>
      </c>
      <c r="AV13" s="13">
        <v>0.24441624419999999</v>
      </c>
      <c r="AW13" s="13">
        <v>0.277531849</v>
      </c>
      <c r="AX13" s="13">
        <v>0.29245028099999998</v>
      </c>
      <c r="AY13" s="13">
        <v>0.38154069610000002</v>
      </c>
      <c r="AZ13" s="13">
        <v>0.37236492500000001</v>
      </c>
      <c r="BA13" s="13">
        <v>0.4089517446</v>
      </c>
    </row>
    <row r="14" spans="1:53" x14ac:dyDescent="0.25">
      <c r="A14" s="5" t="str">
        <f t="shared" si="1"/>
        <v>Tier 1 capital ratio201212</v>
      </c>
      <c r="B14" s="6">
        <v>201212</v>
      </c>
      <c r="C14" s="7">
        <v>1</v>
      </c>
      <c r="D14" s="6" t="s">
        <v>20</v>
      </c>
      <c r="E14" s="6">
        <v>5.2467951899999997E-2</v>
      </c>
      <c r="F14" s="6">
        <v>0.1052808368</v>
      </c>
      <c r="G14" s="6">
        <v>0.11674203599999999</v>
      </c>
      <c r="H14" s="6">
        <v>0.1215018219</v>
      </c>
      <c r="I14" s="6">
        <v>0.1246826414</v>
      </c>
      <c r="J14" s="6">
        <v>0.13504622760000001</v>
      </c>
      <c r="K14" s="6">
        <v>0.17405364819999999</v>
      </c>
      <c r="L14" s="8">
        <v>1254452900000</v>
      </c>
      <c r="M14" s="8">
        <v>10061167000000</v>
      </c>
      <c r="N14" s="6">
        <v>0.1261482464</v>
      </c>
      <c r="O14" s="6">
        <v>0.1117954248</v>
      </c>
      <c r="P14" s="5"/>
      <c r="Q14" s="5"/>
      <c r="R14" s="5" t="s">
        <v>37</v>
      </c>
      <c r="S14" s="9">
        <v>33</v>
      </c>
      <c r="T14" s="9">
        <v>13</v>
      </c>
      <c r="U14" s="5"/>
      <c r="V14" s="5" t="str">
        <f t="shared" si="0"/>
        <v>Tier 1 capital ratio13</v>
      </c>
      <c r="W14" s="10">
        <v>201309</v>
      </c>
      <c r="X14" s="11">
        <v>1</v>
      </c>
      <c r="Y14" s="10" t="s">
        <v>20</v>
      </c>
      <c r="Z14" s="11">
        <v>10</v>
      </c>
      <c r="AA14" s="11">
        <v>0.1129172161</v>
      </c>
      <c r="AB14" s="11">
        <v>13</v>
      </c>
      <c r="AC14" s="5"/>
      <c r="AD14" s="9"/>
      <c r="AE14" s="13">
        <v>14</v>
      </c>
      <c r="AF14" s="13">
        <v>2</v>
      </c>
      <c r="AG14" s="13" t="s">
        <v>24</v>
      </c>
      <c r="AH14" s="13">
        <v>0.6574220784</v>
      </c>
      <c r="AI14" s="13">
        <v>0.6603817662</v>
      </c>
      <c r="AJ14" s="13">
        <v>0.53150543380000004</v>
      </c>
      <c r="AK14" s="13">
        <v>0.59036355200000001</v>
      </c>
      <c r="AL14" s="13">
        <v>0.67084294050000004</v>
      </c>
      <c r="AM14" s="13">
        <v>0.6361759374</v>
      </c>
      <c r="AN14" s="13">
        <v>0.70805026360000001</v>
      </c>
      <c r="AO14" s="13">
        <v>0.69724212200000002</v>
      </c>
      <c r="AP14" s="13">
        <v>0.60980405879999999</v>
      </c>
      <c r="AQ14" s="13">
        <v>0.72330795199999998</v>
      </c>
      <c r="AR14" s="13">
        <v>0.7381681014</v>
      </c>
      <c r="AS14" s="13">
        <v>0.75568366549999999</v>
      </c>
      <c r="AT14" s="13">
        <v>0.62983454670000005</v>
      </c>
      <c r="AU14" s="13">
        <v>0.62542024169999999</v>
      </c>
      <c r="AV14" s="13">
        <v>0.62859003449999995</v>
      </c>
      <c r="AW14" s="13">
        <v>0.59117047430000003</v>
      </c>
      <c r="AX14" s="13">
        <v>0.57932635789999998</v>
      </c>
      <c r="AY14" s="13">
        <v>0.49843763629999999</v>
      </c>
      <c r="AZ14" s="13">
        <v>0.4982006772</v>
      </c>
      <c r="BA14" s="13">
        <v>0.47313034399999998</v>
      </c>
    </row>
    <row r="15" spans="1:53" x14ac:dyDescent="0.25">
      <c r="A15" s="5" t="str">
        <f t="shared" si="1"/>
        <v>Tier 1 capital ratio201303</v>
      </c>
      <c r="B15" s="6">
        <v>201303</v>
      </c>
      <c r="C15" s="7">
        <v>1</v>
      </c>
      <c r="D15" s="6" t="s">
        <v>20</v>
      </c>
      <c r="E15" s="6">
        <v>8.8805440400000005E-2</v>
      </c>
      <c r="F15" s="6">
        <v>0.10764553690000001</v>
      </c>
      <c r="G15" s="6">
        <v>0.11600515779999999</v>
      </c>
      <c r="H15" s="6">
        <v>0.12507918970000001</v>
      </c>
      <c r="I15" s="6">
        <v>0.1235579119</v>
      </c>
      <c r="J15" s="6">
        <v>0.13446558080000001</v>
      </c>
      <c r="K15" s="6">
        <v>0.16739815829999999</v>
      </c>
      <c r="L15" s="8">
        <v>1245819100000</v>
      </c>
      <c r="M15" s="8">
        <v>10082876000000</v>
      </c>
      <c r="N15" s="6">
        <v>0.1253799713</v>
      </c>
      <c r="O15" s="6">
        <v>0.11499551049999999</v>
      </c>
      <c r="P15" s="5"/>
      <c r="Q15" s="5"/>
      <c r="R15" s="5" t="s">
        <v>39</v>
      </c>
      <c r="S15" s="9">
        <v>34</v>
      </c>
      <c r="T15" s="9">
        <v>14</v>
      </c>
      <c r="U15" s="5"/>
      <c r="V15" s="5" t="str">
        <f t="shared" si="0"/>
        <v>Tier 1 capital ratio14</v>
      </c>
      <c r="W15" s="10">
        <v>201309</v>
      </c>
      <c r="X15" s="11">
        <v>1</v>
      </c>
      <c r="Y15" s="10" t="s">
        <v>20</v>
      </c>
      <c r="Z15" s="11" t="s">
        <v>38</v>
      </c>
      <c r="AA15" s="11">
        <v>0.1117135313</v>
      </c>
      <c r="AB15" s="11">
        <v>14</v>
      </c>
      <c r="AC15" s="5"/>
      <c r="AD15" s="9"/>
      <c r="AE15" s="13">
        <v>14</v>
      </c>
      <c r="AF15" s="13">
        <v>3</v>
      </c>
      <c r="AG15" s="13" t="s">
        <v>24</v>
      </c>
      <c r="AH15" s="13">
        <v>2.2587572600000001E-2</v>
      </c>
      <c r="AI15" s="13">
        <v>3.8052766000000002E-2</v>
      </c>
      <c r="AJ15" s="13">
        <v>4.0158079999999999E-2</v>
      </c>
      <c r="AK15" s="13">
        <v>2.8147925800000001E-2</v>
      </c>
      <c r="AL15" s="13">
        <v>1.6975321799999998E-2</v>
      </c>
      <c r="AM15" s="13">
        <v>1.6186803499999999E-2</v>
      </c>
      <c r="AN15" s="13">
        <v>1.63813347E-2</v>
      </c>
      <c r="AO15" s="13">
        <v>2.85675266E-2</v>
      </c>
      <c r="AP15" s="13">
        <v>0.1100912694</v>
      </c>
      <c r="AQ15" s="13">
        <v>2.9189961800000001E-2</v>
      </c>
      <c r="AR15" s="13">
        <v>2.8295186100000001E-2</v>
      </c>
      <c r="AS15" s="13">
        <v>2.6697075899999999E-2</v>
      </c>
      <c r="AT15" s="13">
        <v>0.13014338110000001</v>
      </c>
      <c r="AU15" s="13">
        <v>0.1333455274</v>
      </c>
      <c r="AV15" s="13">
        <v>0.13041156479999999</v>
      </c>
      <c r="AW15" s="13">
        <v>0.13484381200000001</v>
      </c>
      <c r="AX15" s="13">
        <v>0.1319355888</v>
      </c>
      <c r="AY15" s="13">
        <v>0.13189833379999999</v>
      </c>
      <c r="AZ15" s="13">
        <v>0.14144500770000001</v>
      </c>
      <c r="BA15" s="13">
        <v>0.1300638912</v>
      </c>
    </row>
    <row r="16" spans="1:53" x14ac:dyDescent="0.25">
      <c r="A16" s="5" t="str">
        <f t="shared" si="1"/>
        <v>Tier 1 capital ratio201306</v>
      </c>
      <c r="B16" s="6">
        <v>201306</v>
      </c>
      <c r="C16" s="7">
        <v>1</v>
      </c>
      <c r="D16" s="6" t="s">
        <v>20</v>
      </c>
      <c r="E16" s="6">
        <v>9.0834319900000002E-2</v>
      </c>
      <c r="F16" s="6">
        <v>0.1102114848</v>
      </c>
      <c r="G16" s="6">
        <v>0.1197276322</v>
      </c>
      <c r="H16" s="6">
        <v>0.12868330480000001</v>
      </c>
      <c r="I16" s="6">
        <v>0.1262000831</v>
      </c>
      <c r="J16" s="6">
        <v>0.1381975644</v>
      </c>
      <c r="K16" s="6">
        <v>0.17384618460000001</v>
      </c>
      <c r="L16" s="8">
        <v>1242294200000</v>
      </c>
      <c r="M16" s="8">
        <v>9843846300000</v>
      </c>
      <c r="N16" s="6">
        <v>0.12583893839999999</v>
      </c>
      <c r="O16" s="6">
        <v>0.1193603167</v>
      </c>
      <c r="P16" s="5"/>
      <c r="Q16" s="5"/>
      <c r="R16" s="5" t="s">
        <v>41</v>
      </c>
      <c r="S16" s="9">
        <v>35</v>
      </c>
      <c r="T16" s="9">
        <v>15</v>
      </c>
      <c r="U16" s="5"/>
      <c r="V16" s="5" t="str">
        <f t="shared" si="0"/>
        <v>Tier 1 capital ratio15</v>
      </c>
      <c r="W16" s="10">
        <v>201309</v>
      </c>
      <c r="X16" s="11">
        <v>1</v>
      </c>
      <c r="Y16" s="10" t="s">
        <v>20</v>
      </c>
      <c r="Z16" s="11">
        <v>9</v>
      </c>
      <c r="AA16" s="11">
        <v>0.1111404711</v>
      </c>
      <c r="AB16" s="11">
        <v>15</v>
      </c>
      <c r="AC16" s="5"/>
      <c r="AD16" s="9"/>
      <c r="AE16" s="13">
        <v>20</v>
      </c>
      <c r="AF16" s="13">
        <v>1</v>
      </c>
      <c r="AG16" s="13" t="s">
        <v>24</v>
      </c>
      <c r="AH16" s="13">
        <v>0.69620990380000003</v>
      </c>
      <c r="AI16" s="13">
        <v>0.62686799709999996</v>
      </c>
      <c r="AJ16" s="13">
        <v>0.40876791070000001</v>
      </c>
      <c r="AK16" s="13">
        <v>0.4069960809</v>
      </c>
      <c r="AL16" s="13">
        <v>0.28578122610000001</v>
      </c>
      <c r="AM16" s="13">
        <v>0.38217786799999998</v>
      </c>
      <c r="AN16" s="13">
        <v>0.38859211850000003</v>
      </c>
      <c r="AO16" s="13">
        <v>0.3785112048</v>
      </c>
      <c r="AP16" s="13">
        <v>0.37991579730000002</v>
      </c>
      <c r="AQ16" s="13">
        <v>0.36650248569999999</v>
      </c>
      <c r="AR16" s="13">
        <v>0.3952777421</v>
      </c>
      <c r="AS16" s="13">
        <v>0.41507467999999997</v>
      </c>
      <c r="AT16" s="13">
        <v>0.40729466110000001</v>
      </c>
      <c r="AU16" s="13">
        <v>0.42387806039999998</v>
      </c>
      <c r="AV16" s="13">
        <v>0.42179767769999998</v>
      </c>
      <c r="AW16" s="13">
        <v>0.41320596479999999</v>
      </c>
      <c r="AX16" s="13">
        <v>0.41967683820000001</v>
      </c>
      <c r="AY16" s="13">
        <v>0.42157830619999997</v>
      </c>
      <c r="AZ16" s="13">
        <v>0.41284000609999999</v>
      </c>
      <c r="BA16" s="13">
        <v>0.39940782390000001</v>
      </c>
    </row>
    <row r="17" spans="1:53" x14ac:dyDescent="0.25">
      <c r="A17" s="5" t="str">
        <f t="shared" si="1"/>
        <v>Tier 1 capital ratio201309</v>
      </c>
      <c r="B17" s="6">
        <v>201309</v>
      </c>
      <c r="C17" s="7">
        <v>1</v>
      </c>
      <c r="D17" s="6" t="s">
        <v>20</v>
      </c>
      <c r="E17" s="6">
        <v>8.8614103099999994E-2</v>
      </c>
      <c r="F17" s="6">
        <v>0.1111404711</v>
      </c>
      <c r="G17" s="6">
        <v>0.1228120746</v>
      </c>
      <c r="H17" s="6">
        <v>0.1298692897</v>
      </c>
      <c r="I17" s="6">
        <v>0.12905467979999999</v>
      </c>
      <c r="J17" s="6">
        <v>0.1394186369</v>
      </c>
      <c r="K17" s="6">
        <v>0.1782933092</v>
      </c>
      <c r="L17" s="8">
        <v>1242930700000</v>
      </c>
      <c r="M17" s="8">
        <v>9631039700000</v>
      </c>
      <c r="N17" s="6">
        <v>0.1306367611</v>
      </c>
      <c r="O17" s="6">
        <v>0.1186774169</v>
      </c>
      <c r="P17" s="5"/>
      <c r="Q17" s="5"/>
      <c r="R17" s="5" t="s">
        <v>42</v>
      </c>
      <c r="S17" s="9">
        <v>36</v>
      </c>
      <c r="T17" s="9">
        <v>16</v>
      </c>
      <c r="U17" s="5"/>
      <c r="V17" s="5" t="str">
        <f t="shared" si="0"/>
        <v>Tier 1 capital ratio16</v>
      </c>
      <c r="W17" s="10">
        <v>201309</v>
      </c>
      <c r="X17" s="11">
        <v>1</v>
      </c>
      <c r="Y17" s="10" t="s">
        <v>20</v>
      </c>
      <c r="Z17" s="11" t="s">
        <v>44</v>
      </c>
      <c r="AA17" s="11">
        <v>0.1096184786</v>
      </c>
      <c r="AB17" s="11">
        <v>16</v>
      </c>
      <c r="AC17" s="5"/>
      <c r="AD17" s="9"/>
      <c r="AE17" s="13">
        <v>20</v>
      </c>
      <c r="AF17" s="13">
        <v>2</v>
      </c>
      <c r="AG17" s="13" t="s">
        <v>24</v>
      </c>
      <c r="AH17" s="13">
        <v>0.21267172240000001</v>
      </c>
      <c r="AI17" s="13">
        <v>0.2842366073</v>
      </c>
      <c r="AJ17" s="13">
        <v>0.49001225139999999</v>
      </c>
      <c r="AK17" s="13">
        <v>0.480397872</v>
      </c>
      <c r="AL17" s="13">
        <v>0.58901876720000002</v>
      </c>
      <c r="AM17" s="13">
        <v>0.49383758350000001</v>
      </c>
      <c r="AN17" s="13">
        <v>0.48792303850000002</v>
      </c>
      <c r="AO17" s="13">
        <v>0.46396110629999998</v>
      </c>
      <c r="AP17" s="13">
        <v>0.50068433999999995</v>
      </c>
      <c r="AQ17" s="13">
        <v>0.51029156850000001</v>
      </c>
      <c r="AR17" s="13">
        <v>0.47616450459999998</v>
      </c>
      <c r="AS17" s="13">
        <v>0.4539314263</v>
      </c>
      <c r="AT17" s="13">
        <v>0.41549562379999999</v>
      </c>
      <c r="AU17" s="13">
        <v>0.40099441969999999</v>
      </c>
      <c r="AV17" s="13">
        <v>0.40556013149999998</v>
      </c>
      <c r="AW17" s="13">
        <v>0.39163512960000002</v>
      </c>
      <c r="AX17" s="13">
        <v>0.36900565619999998</v>
      </c>
      <c r="AY17" s="13">
        <v>0.368321283</v>
      </c>
      <c r="AZ17" s="13">
        <v>0.37576086079999999</v>
      </c>
      <c r="BA17" s="13">
        <v>0.38810076999999998</v>
      </c>
    </row>
    <row r="18" spans="1:53" x14ac:dyDescent="0.25">
      <c r="A18" s="5" t="str">
        <f t="shared" si="1"/>
        <v>Total capital ratio200912</v>
      </c>
      <c r="B18" s="6">
        <v>200912</v>
      </c>
      <c r="C18" s="7">
        <v>2</v>
      </c>
      <c r="D18" s="6" t="s">
        <v>21</v>
      </c>
      <c r="E18" s="6">
        <v>0.1014257657</v>
      </c>
      <c r="F18" s="6">
        <v>0.11537015640000001</v>
      </c>
      <c r="G18" s="6">
        <v>0.12504956819999999</v>
      </c>
      <c r="H18" s="6">
        <v>0.12910760979999999</v>
      </c>
      <c r="I18" s="6">
        <v>0.12974355770000001</v>
      </c>
      <c r="J18" s="6">
        <v>0.14013415470000001</v>
      </c>
      <c r="K18" s="6">
        <v>0.177816733</v>
      </c>
      <c r="L18" s="8">
        <v>1250618900000</v>
      </c>
      <c r="M18" s="8">
        <v>9639159700000</v>
      </c>
      <c r="N18" s="6">
        <v>0.12808798539999999</v>
      </c>
      <c r="O18" s="6">
        <v>0.12441670740000001</v>
      </c>
      <c r="P18" s="5"/>
      <c r="Q18" s="5"/>
      <c r="R18" s="5" t="s">
        <v>43</v>
      </c>
      <c r="S18" s="9">
        <v>45</v>
      </c>
      <c r="T18" s="9">
        <v>17</v>
      </c>
      <c r="U18" s="5"/>
      <c r="V18" s="5" t="str">
        <f t="shared" si="0"/>
        <v>Tier 1 capital ratio17</v>
      </c>
      <c r="W18" s="10">
        <v>201309</v>
      </c>
      <c r="X18" s="11">
        <v>1</v>
      </c>
      <c r="Y18" s="10" t="s">
        <v>20</v>
      </c>
      <c r="Z18" s="11">
        <v>8</v>
      </c>
      <c r="AA18" s="11">
        <v>0.1058187718</v>
      </c>
      <c r="AB18" s="11">
        <v>17</v>
      </c>
      <c r="AC18" s="5"/>
      <c r="AD18" s="9"/>
      <c r="AE18" s="13">
        <v>20</v>
      </c>
      <c r="AF18" s="13">
        <v>3</v>
      </c>
      <c r="AG18" s="13" t="s">
        <v>24</v>
      </c>
      <c r="AH18" s="13">
        <v>9.1118373799999999E-2</v>
      </c>
      <c r="AI18" s="13">
        <v>8.8895395599999996E-2</v>
      </c>
      <c r="AJ18" s="13">
        <v>0.1012198379</v>
      </c>
      <c r="AK18" s="13">
        <v>0.1126060471</v>
      </c>
      <c r="AL18" s="13">
        <v>0.1252000067</v>
      </c>
      <c r="AM18" s="13">
        <v>0.1239845485</v>
      </c>
      <c r="AN18" s="13">
        <v>0.123484843</v>
      </c>
      <c r="AO18" s="13">
        <v>0.15752768889999999</v>
      </c>
      <c r="AP18" s="13">
        <v>0.1193998627</v>
      </c>
      <c r="AQ18" s="13">
        <v>0.12320594579999999</v>
      </c>
      <c r="AR18" s="13">
        <v>0.12855775329999999</v>
      </c>
      <c r="AS18" s="13">
        <v>0.1309938937</v>
      </c>
      <c r="AT18" s="13">
        <v>0.1772097151</v>
      </c>
      <c r="AU18" s="13">
        <v>0.1751275199</v>
      </c>
      <c r="AV18" s="13">
        <v>0.17264219080000001</v>
      </c>
      <c r="AW18" s="13">
        <v>0.19515890559999999</v>
      </c>
      <c r="AX18" s="13">
        <v>0.21131750560000001</v>
      </c>
      <c r="AY18" s="13">
        <v>0.2101004108</v>
      </c>
      <c r="AZ18" s="13">
        <v>0.2113991331</v>
      </c>
      <c r="BA18" s="13">
        <v>0.2124914061</v>
      </c>
    </row>
    <row r="19" spans="1:53" x14ac:dyDescent="0.25">
      <c r="A19" s="5" t="str">
        <f t="shared" si="1"/>
        <v>Total capital ratio201003</v>
      </c>
      <c r="B19" s="6">
        <v>201003</v>
      </c>
      <c r="C19" s="7">
        <v>2</v>
      </c>
      <c r="D19" s="6" t="s">
        <v>21</v>
      </c>
      <c r="E19" s="6">
        <v>9.8049803599999999E-2</v>
      </c>
      <c r="F19" s="6">
        <v>0.1124368811</v>
      </c>
      <c r="G19" s="6">
        <v>0.12587791300000001</v>
      </c>
      <c r="H19" s="6">
        <v>0.1288347514</v>
      </c>
      <c r="I19" s="6">
        <v>0.128947488</v>
      </c>
      <c r="J19" s="6">
        <v>0.13941827979999999</v>
      </c>
      <c r="K19" s="6">
        <v>0.17876408469999999</v>
      </c>
      <c r="L19" s="8">
        <v>1307126400000</v>
      </c>
      <c r="M19" s="8">
        <v>10136889000000</v>
      </c>
      <c r="N19" s="6">
        <v>0.1255016645</v>
      </c>
      <c r="O19" s="6">
        <v>0.12587791300000001</v>
      </c>
      <c r="P19" s="5"/>
      <c r="Q19" s="5"/>
      <c r="R19" s="5" t="s">
        <v>45</v>
      </c>
      <c r="S19" s="9">
        <v>46</v>
      </c>
      <c r="T19" s="9">
        <v>18</v>
      </c>
      <c r="U19" s="5"/>
      <c r="V19" s="5" t="str">
        <f t="shared" si="0"/>
        <v>Tier 1 capital ratio18</v>
      </c>
      <c r="W19" s="10">
        <v>201309</v>
      </c>
      <c r="X19" s="11">
        <v>1</v>
      </c>
      <c r="Y19" s="10" t="s">
        <v>20</v>
      </c>
      <c r="Z19" s="11">
        <v>11</v>
      </c>
      <c r="AA19" s="11">
        <v>0.1043508667</v>
      </c>
      <c r="AB19" s="11">
        <v>18</v>
      </c>
      <c r="AC19" s="5"/>
      <c r="AD19" s="9"/>
      <c r="AE19" s="13">
        <v>21</v>
      </c>
      <c r="AF19" s="13">
        <v>1</v>
      </c>
      <c r="AG19" s="13" t="s">
        <v>24</v>
      </c>
      <c r="AH19" s="14">
        <v>4.0842646999999996E-3</v>
      </c>
      <c r="AI19" s="13">
        <v>7.1868215099999994E-2</v>
      </c>
      <c r="AJ19" s="14">
        <v>0</v>
      </c>
      <c r="AK19" s="13">
        <v>1.64680512E-2</v>
      </c>
      <c r="AL19" s="13">
        <v>9.3871964000000006E-3</v>
      </c>
      <c r="AM19" s="13">
        <v>9.3737472899999993E-2</v>
      </c>
      <c r="AN19" s="13">
        <v>8.7731084599999995E-2</v>
      </c>
      <c r="AO19" s="13">
        <v>9.6823837400000001E-2</v>
      </c>
      <c r="AP19" s="13">
        <v>9.7247219100000004E-2</v>
      </c>
      <c r="AQ19" s="13">
        <v>0.2127850647</v>
      </c>
      <c r="AR19" s="13">
        <v>7.0249182899999998E-2</v>
      </c>
      <c r="AS19" s="13">
        <v>2.8336647900000001E-2</v>
      </c>
      <c r="AT19" s="13">
        <v>2.62682305E-2</v>
      </c>
      <c r="AU19" s="13">
        <v>0.1399973766</v>
      </c>
      <c r="AV19" s="13">
        <v>4.8593456799999997E-2</v>
      </c>
      <c r="AW19" s="13">
        <v>5.5897381400000001E-2</v>
      </c>
      <c r="AX19" s="13">
        <v>5.5313672100000003E-2</v>
      </c>
      <c r="AY19" s="13">
        <v>0.1376342183</v>
      </c>
      <c r="AZ19" s="13">
        <v>0.11481494640000001</v>
      </c>
      <c r="BA19" s="13">
        <v>4.3608183199999997E-2</v>
      </c>
    </row>
    <row r="20" spans="1:53" x14ac:dyDescent="0.25">
      <c r="A20" s="5" t="str">
        <f t="shared" si="1"/>
        <v>Total capital ratio201006</v>
      </c>
      <c r="B20" s="6">
        <v>201006</v>
      </c>
      <c r="C20" s="7">
        <v>2</v>
      </c>
      <c r="D20" s="6" t="s">
        <v>21</v>
      </c>
      <c r="E20" s="6">
        <v>9.6552302800000003E-2</v>
      </c>
      <c r="F20" s="6">
        <v>0.1138680956</v>
      </c>
      <c r="G20" s="6">
        <v>0.1219909225</v>
      </c>
      <c r="H20" s="6">
        <v>0.12638712439999999</v>
      </c>
      <c r="I20" s="6">
        <v>0.12887089879999999</v>
      </c>
      <c r="J20" s="6">
        <v>0.13997889690000001</v>
      </c>
      <c r="K20" s="6">
        <v>0.17170147129999999</v>
      </c>
      <c r="L20" s="8">
        <v>1331689800000</v>
      </c>
      <c r="M20" s="8">
        <v>10333518000000</v>
      </c>
      <c r="N20" s="6">
        <v>0.12666816719999999</v>
      </c>
      <c r="O20" s="6">
        <v>0.1199891433</v>
      </c>
      <c r="P20" s="5"/>
      <c r="Q20" s="5"/>
      <c r="R20" s="5"/>
      <c r="S20" s="9"/>
      <c r="T20" s="9"/>
      <c r="U20" s="5"/>
      <c r="V20" s="5" t="str">
        <f t="shared" si="0"/>
        <v>Tier 1 capital ratio19</v>
      </c>
      <c r="W20" s="10">
        <v>201309</v>
      </c>
      <c r="X20" s="11">
        <v>1</v>
      </c>
      <c r="Y20" s="10" t="s">
        <v>20</v>
      </c>
      <c r="Z20" s="11">
        <v>13</v>
      </c>
      <c r="AA20" s="11">
        <v>0.1015862092</v>
      </c>
      <c r="AB20" s="11">
        <v>19</v>
      </c>
      <c r="AC20" s="5"/>
      <c r="AD20" s="9"/>
      <c r="AE20" s="13">
        <v>21</v>
      </c>
      <c r="AF20" s="13">
        <v>2</v>
      </c>
      <c r="AG20" s="13" t="s">
        <v>24</v>
      </c>
      <c r="AH20" s="13">
        <v>0.48229056580000002</v>
      </c>
      <c r="AI20" s="13">
        <v>0.21663176989999999</v>
      </c>
      <c r="AJ20" s="13">
        <v>0.19540903300000001</v>
      </c>
      <c r="AK20" s="13">
        <v>0.1662231069</v>
      </c>
      <c r="AL20" s="13">
        <v>0.19344097739999999</v>
      </c>
      <c r="AM20" s="13">
        <v>0.52742472299999998</v>
      </c>
      <c r="AN20" s="13">
        <v>0.47249238970000002</v>
      </c>
      <c r="AO20" s="13">
        <v>0.4978123492</v>
      </c>
      <c r="AP20" s="13">
        <v>0.48383352210000002</v>
      </c>
      <c r="AQ20" s="13">
        <v>0.4268387381</v>
      </c>
      <c r="AR20" s="13">
        <v>0.5156681085</v>
      </c>
      <c r="AS20" s="13">
        <v>0.5387146733</v>
      </c>
      <c r="AT20" s="13">
        <v>0.52396079900000003</v>
      </c>
      <c r="AU20" s="13">
        <v>0.42843830900000002</v>
      </c>
      <c r="AV20" s="13">
        <v>0.58487184010000004</v>
      </c>
      <c r="AW20" s="13">
        <v>0.62132617290000003</v>
      </c>
      <c r="AX20" s="13">
        <v>0.60164380989999999</v>
      </c>
      <c r="AY20" s="13">
        <v>0.62132855460000003</v>
      </c>
      <c r="AZ20" s="13">
        <v>0.62206210159999997</v>
      </c>
      <c r="BA20" s="13">
        <v>0.65529963520000001</v>
      </c>
    </row>
    <row r="21" spans="1:53" x14ac:dyDescent="0.25">
      <c r="A21" s="5" t="str">
        <f t="shared" si="1"/>
        <v>Total capital ratio201009</v>
      </c>
      <c r="B21" s="6">
        <v>201009</v>
      </c>
      <c r="C21" s="7">
        <v>2</v>
      </c>
      <c r="D21" s="6" t="s">
        <v>21</v>
      </c>
      <c r="E21" s="6">
        <v>9.8482330899999998E-2</v>
      </c>
      <c r="F21" s="6">
        <v>0.11494107000000001</v>
      </c>
      <c r="G21" s="6">
        <v>0.12363243240000001</v>
      </c>
      <c r="H21" s="6">
        <v>0.12916743</v>
      </c>
      <c r="I21" s="6">
        <v>0.13110397300000001</v>
      </c>
      <c r="J21" s="6">
        <v>0.1458515413</v>
      </c>
      <c r="K21" s="6">
        <v>0.17379639769999999</v>
      </c>
      <c r="L21" s="8">
        <v>1325150800000</v>
      </c>
      <c r="M21" s="8">
        <v>10107633000000</v>
      </c>
      <c r="N21" s="6">
        <v>0.12850434829999999</v>
      </c>
      <c r="O21" s="6">
        <v>0.1229948209</v>
      </c>
      <c r="P21" s="5"/>
      <c r="Q21" s="5"/>
      <c r="R21" s="5"/>
      <c r="S21" s="9"/>
      <c r="T21" s="9"/>
      <c r="U21" s="5"/>
      <c r="V21" s="5" t="str">
        <f t="shared" si="0"/>
        <v>Tier 1 capital ratio20</v>
      </c>
      <c r="W21" s="10">
        <v>201309</v>
      </c>
      <c r="X21" s="11">
        <v>1</v>
      </c>
      <c r="Y21" s="10" t="s">
        <v>20</v>
      </c>
      <c r="Z21" s="11">
        <v>3</v>
      </c>
      <c r="AA21" s="11">
        <v>6.9229472599999994E-2</v>
      </c>
      <c r="AB21" s="11">
        <v>20</v>
      </c>
      <c r="AC21" s="5"/>
      <c r="AD21" s="9"/>
      <c r="AE21" s="13">
        <v>21</v>
      </c>
      <c r="AF21" s="13">
        <v>3</v>
      </c>
      <c r="AG21" s="13" t="s">
        <v>24</v>
      </c>
      <c r="AH21" s="13">
        <v>0.51362516940000003</v>
      </c>
      <c r="AI21" s="13">
        <v>0.71150001500000004</v>
      </c>
      <c r="AJ21" s="13">
        <v>0.80459096699999999</v>
      </c>
      <c r="AK21" s="13">
        <v>0.81730884189999997</v>
      </c>
      <c r="AL21" s="13">
        <v>0.79717182630000005</v>
      </c>
      <c r="AM21" s="13">
        <v>0.37883780410000001</v>
      </c>
      <c r="AN21" s="13">
        <v>0.43977652569999998</v>
      </c>
      <c r="AO21" s="13">
        <v>0.40536381339999999</v>
      </c>
      <c r="AP21" s="13">
        <v>0.41891925870000002</v>
      </c>
      <c r="AQ21" s="13">
        <v>0.36037619729999998</v>
      </c>
      <c r="AR21" s="13">
        <v>0.41408270850000001</v>
      </c>
      <c r="AS21" s="13">
        <v>0.43294867889999999</v>
      </c>
      <c r="AT21" s="13">
        <v>0.44977097049999998</v>
      </c>
      <c r="AU21" s="13">
        <v>0.43156431439999998</v>
      </c>
      <c r="AV21" s="13">
        <v>0.36653470310000003</v>
      </c>
      <c r="AW21" s="13">
        <v>0.32277644570000003</v>
      </c>
      <c r="AX21" s="13">
        <v>0.34304251800000002</v>
      </c>
      <c r="AY21" s="13">
        <v>0.2410372271</v>
      </c>
      <c r="AZ21" s="13">
        <v>0.26312295200000002</v>
      </c>
      <c r="BA21" s="13">
        <v>0.30109218160000001</v>
      </c>
    </row>
    <row r="22" spans="1:53" x14ac:dyDescent="0.25">
      <c r="A22" s="5" t="str">
        <f t="shared" si="1"/>
        <v>Total capital ratio201012</v>
      </c>
      <c r="B22" s="6">
        <v>201012</v>
      </c>
      <c r="C22" s="7">
        <v>2</v>
      </c>
      <c r="D22" s="6" t="s">
        <v>21</v>
      </c>
      <c r="E22" s="6">
        <v>0.1020481208</v>
      </c>
      <c r="F22" s="6">
        <v>0.11707110749999999</v>
      </c>
      <c r="G22" s="6">
        <v>0.1276337458</v>
      </c>
      <c r="H22" s="6">
        <v>0.13904661879999999</v>
      </c>
      <c r="I22" s="6">
        <v>0.1349505523</v>
      </c>
      <c r="J22" s="6">
        <v>0.14879935799999999</v>
      </c>
      <c r="K22" s="6">
        <v>0.184077512</v>
      </c>
      <c r="L22" s="8">
        <v>1353290000000</v>
      </c>
      <c r="M22" s="8">
        <v>10028043000000</v>
      </c>
      <c r="N22" s="6">
        <v>0.1359338672</v>
      </c>
      <c r="O22" s="6">
        <v>0.12667629220000001</v>
      </c>
      <c r="P22" s="5"/>
      <c r="Q22" s="5"/>
      <c r="R22" s="5"/>
      <c r="S22" s="9"/>
      <c r="T22" s="9"/>
      <c r="U22" s="5"/>
      <c r="V22" s="5" t="str">
        <f t="shared" si="0"/>
        <v>Tier 1 capital ratio99</v>
      </c>
      <c r="W22" s="10">
        <v>201309</v>
      </c>
      <c r="X22" s="11">
        <v>1</v>
      </c>
      <c r="Y22" s="10" t="s">
        <v>20</v>
      </c>
      <c r="Z22" s="11" t="s">
        <v>47</v>
      </c>
      <c r="AA22" s="11">
        <v>0.1228120746</v>
      </c>
      <c r="AB22" s="11">
        <v>99</v>
      </c>
      <c r="AC22" s="5"/>
      <c r="AD22" s="9"/>
      <c r="AE22" s="13">
        <v>22</v>
      </c>
      <c r="AF22" s="13">
        <v>1</v>
      </c>
      <c r="AG22" s="13" t="s">
        <v>24</v>
      </c>
      <c r="AH22" s="13">
        <v>4.3894274800000001E-2</v>
      </c>
      <c r="AI22" s="13">
        <v>0.1588295055</v>
      </c>
      <c r="AJ22" s="13">
        <v>9.2384761600000004E-2</v>
      </c>
      <c r="AK22" s="13">
        <v>8.1426094000000004E-2</v>
      </c>
      <c r="AL22" s="13">
        <v>6.2297113100000003E-2</v>
      </c>
      <c r="AM22" s="13">
        <v>4.0567196799999997E-2</v>
      </c>
      <c r="AN22" s="13">
        <v>3.5253303100000001E-2</v>
      </c>
      <c r="AO22" s="13">
        <v>3.4342180399999998E-2</v>
      </c>
      <c r="AP22" s="13">
        <v>0</v>
      </c>
      <c r="AQ22" s="13">
        <v>0.1246726413</v>
      </c>
      <c r="AR22" s="13">
        <v>1.1326419399999999E-2</v>
      </c>
      <c r="AS22" s="13">
        <v>6.4083559999999996E-3</v>
      </c>
      <c r="AT22" s="13">
        <v>6.7168384000000003E-3</v>
      </c>
      <c r="AU22" s="13">
        <v>3.9487432099999997E-2</v>
      </c>
      <c r="AV22" s="13">
        <v>1.07679756E-2</v>
      </c>
      <c r="AW22" s="13">
        <v>1.0843112300000001E-2</v>
      </c>
      <c r="AX22" s="13">
        <v>1.06392269E-2</v>
      </c>
      <c r="AY22" s="13">
        <v>5.3096232899999998E-2</v>
      </c>
      <c r="AZ22" s="13">
        <v>3.86682073E-2</v>
      </c>
      <c r="BA22" s="13">
        <v>1.6863255000000001E-2</v>
      </c>
    </row>
    <row r="23" spans="1:53" x14ac:dyDescent="0.25">
      <c r="A23" s="5" t="str">
        <f t="shared" si="1"/>
        <v>Total capital ratio201103</v>
      </c>
      <c r="B23" s="6">
        <v>201103</v>
      </c>
      <c r="C23" s="7">
        <v>2</v>
      </c>
      <c r="D23" s="6" t="s">
        <v>21</v>
      </c>
      <c r="E23" s="6">
        <v>0.1065244823</v>
      </c>
      <c r="F23" s="6">
        <v>0.11811971979999999</v>
      </c>
      <c r="G23" s="6">
        <v>0.1329709416</v>
      </c>
      <c r="H23" s="6">
        <v>0.1434394655</v>
      </c>
      <c r="I23" s="6">
        <v>0.13683982589999999</v>
      </c>
      <c r="J23" s="6">
        <v>0.14968203799999999</v>
      </c>
      <c r="K23" s="6">
        <v>0.18205016490000001</v>
      </c>
      <c r="L23" s="8">
        <v>1341424400000</v>
      </c>
      <c r="M23" s="8">
        <v>9802880100000</v>
      </c>
      <c r="N23" s="6">
        <v>0.14005900290000001</v>
      </c>
      <c r="O23" s="6">
        <v>0.1325407787</v>
      </c>
      <c r="P23" s="5"/>
      <c r="Q23" s="5"/>
      <c r="R23" s="5"/>
      <c r="S23" s="9"/>
      <c r="T23" s="9"/>
      <c r="U23" s="5"/>
      <c r="V23" s="5" t="str">
        <f t="shared" si="0"/>
        <v>Total capital ratio1</v>
      </c>
      <c r="W23" s="10">
        <v>201309</v>
      </c>
      <c r="X23" s="11">
        <v>2</v>
      </c>
      <c r="Y23" s="10" t="s">
        <v>21</v>
      </c>
      <c r="Z23" s="11">
        <v>12</v>
      </c>
      <c r="AA23" s="11">
        <v>0.20197923679999999</v>
      </c>
      <c r="AB23" s="11">
        <v>1</v>
      </c>
      <c r="AC23" s="5"/>
      <c r="AD23" s="9"/>
      <c r="AE23" s="13">
        <v>22</v>
      </c>
      <c r="AF23" s="13">
        <v>2</v>
      </c>
      <c r="AG23" s="13" t="s">
        <v>24</v>
      </c>
      <c r="AH23" s="13">
        <v>0.2145938687</v>
      </c>
      <c r="AI23" s="13">
        <v>0.32383828799999997</v>
      </c>
      <c r="AJ23" s="13">
        <v>0.32028229029999999</v>
      </c>
      <c r="AK23" s="13">
        <v>0.31598856800000003</v>
      </c>
      <c r="AL23" s="13">
        <v>0.30712002370000002</v>
      </c>
      <c r="AM23" s="13">
        <v>0.46928813089999999</v>
      </c>
      <c r="AN23" s="13">
        <v>0.50448491819999997</v>
      </c>
      <c r="AO23" s="13">
        <v>0.39518287070000002</v>
      </c>
      <c r="AP23" s="13">
        <v>0.42943453910000001</v>
      </c>
      <c r="AQ23" s="13">
        <v>0.52562382870000002</v>
      </c>
      <c r="AR23" s="13">
        <v>0.51599958479999997</v>
      </c>
      <c r="AS23" s="13">
        <v>0.40110112930000003</v>
      </c>
      <c r="AT23" s="13">
        <v>0.36553797119999998</v>
      </c>
      <c r="AU23" s="13">
        <v>0.33977008409999998</v>
      </c>
      <c r="AV23" s="13">
        <v>0.2939853603</v>
      </c>
      <c r="AW23" s="13">
        <v>0.27534282910000002</v>
      </c>
      <c r="AX23" s="13">
        <v>0.2430114008</v>
      </c>
      <c r="AY23" s="13">
        <v>0.33800785659999999</v>
      </c>
      <c r="AZ23" s="13">
        <v>0.27071617240000001</v>
      </c>
      <c r="BA23" s="13">
        <v>0.28634952229999999</v>
      </c>
    </row>
    <row r="24" spans="1:53" x14ac:dyDescent="0.25">
      <c r="A24" s="5" t="str">
        <f t="shared" si="1"/>
        <v>Total capital ratio201106</v>
      </c>
      <c r="B24" s="6">
        <v>201106</v>
      </c>
      <c r="C24" s="7">
        <v>2</v>
      </c>
      <c r="D24" s="6" t="s">
        <v>21</v>
      </c>
      <c r="E24" s="6">
        <v>0.1014408646</v>
      </c>
      <c r="F24" s="6">
        <v>0.1162534563</v>
      </c>
      <c r="G24" s="6">
        <v>0.12985314819999999</v>
      </c>
      <c r="H24" s="6">
        <v>0.1409417419</v>
      </c>
      <c r="I24" s="6">
        <v>0.1358930944</v>
      </c>
      <c r="J24" s="6">
        <v>0.15098018630000001</v>
      </c>
      <c r="K24" s="6">
        <v>0.18763129880000001</v>
      </c>
      <c r="L24" s="8">
        <v>1414506000000</v>
      </c>
      <c r="M24" s="8">
        <v>10408962000000</v>
      </c>
      <c r="N24" s="6">
        <v>0.1348881488</v>
      </c>
      <c r="O24" s="6">
        <v>0.1256410154</v>
      </c>
      <c r="P24" s="5"/>
      <c r="Q24" s="5"/>
      <c r="R24" s="5"/>
      <c r="S24" s="9"/>
      <c r="T24" s="9"/>
      <c r="U24" s="5"/>
      <c r="V24" s="5" t="str">
        <f t="shared" si="0"/>
        <v>Total capital ratio2</v>
      </c>
      <c r="W24" s="10">
        <v>201309</v>
      </c>
      <c r="X24" s="11">
        <v>2</v>
      </c>
      <c r="Y24" s="10" t="s">
        <v>21</v>
      </c>
      <c r="Z24" s="11">
        <v>5</v>
      </c>
      <c r="AA24" s="11">
        <v>0.19070149759999999</v>
      </c>
      <c r="AB24" s="11">
        <v>2</v>
      </c>
      <c r="AC24" s="5"/>
      <c r="AD24" s="9"/>
      <c r="AE24" s="13">
        <v>22</v>
      </c>
      <c r="AF24" s="13">
        <v>3</v>
      </c>
      <c r="AG24" s="13" t="s">
        <v>24</v>
      </c>
      <c r="AH24" s="13">
        <v>0.74151185649999996</v>
      </c>
      <c r="AI24" s="13">
        <v>0.51733220639999999</v>
      </c>
      <c r="AJ24" s="13">
        <v>0.58733294820000004</v>
      </c>
      <c r="AK24" s="13">
        <v>0.60258533800000003</v>
      </c>
      <c r="AL24" s="13">
        <v>0.63058286320000001</v>
      </c>
      <c r="AM24" s="13">
        <v>0.49014467229999997</v>
      </c>
      <c r="AN24" s="13">
        <v>0.46026177870000001</v>
      </c>
      <c r="AO24" s="13">
        <v>0.57047494889999995</v>
      </c>
      <c r="AP24" s="13">
        <v>0.57056546090000004</v>
      </c>
      <c r="AQ24" s="13">
        <v>0.34970352999999998</v>
      </c>
      <c r="AR24" s="13">
        <v>0.47267399580000002</v>
      </c>
      <c r="AS24" s="13">
        <v>0.59249051470000003</v>
      </c>
      <c r="AT24" s="13">
        <v>0.62774519039999999</v>
      </c>
      <c r="AU24" s="13">
        <v>0.62606757130000001</v>
      </c>
      <c r="AV24" s="13">
        <v>0.69524666420000003</v>
      </c>
      <c r="AW24" s="13">
        <v>0.71381405860000002</v>
      </c>
      <c r="AX24" s="13">
        <v>0.74634937229999998</v>
      </c>
      <c r="AY24" s="13">
        <v>0.60889591050000003</v>
      </c>
      <c r="AZ24" s="13">
        <v>0.69061562030000001</v>
      </c>
      <c r="BA24" s="13">
        <v>0.69678722270000004</v>
      </c>
    </row>
    <row r="25" spans="1:53" x14ac:dyDescent="0.25">
      <c r="A25" s="5" t="str">
        <f t="shared" si="1"/>
        <v>Total capital ratio201109</v>
      </c>
      <c r="B25" s="6">
        <v>201109</v>
      </c>
      <c r="C25" s="7">
        <v>2</v>
      </c>
      <c r="D25" s="6" t="s">
        <v>21</v>
      </c>
      <c r="E25" s="6">
        <v>9.51255612E-2</v>
      </c>
      <c r="F25" s="6">
        <v>0.1141793493</v>
      </c>
      <c r="G25" s="6">
        <v>0.12803805409999999</v>
      </c>
      <c r="H25" s="6">
        <v>0.14009667749999999</v>
      </c>
      <c r="I25" s="6">
        <v>0.13538014209999999</v>
      </c>
      <c r="J25" s="6">
        <v>0.15099482859999999</v>
      </c>
      <c r="K25" s="6">
        <v>0.19606995669999999</v>
      </c>
      <c r="L25" s="8">
        <v>1437661100000</v>
      </c>
      <c r="M25" s="8">
        <v>10619438000000</v>
      </c>
      <c r="N25" s="6">
        <v>0.12873274030000001</v>
      </c>
      <c r="O25" s="6">
        <v>0.1271219512</v>
      </c>
      <c r="P25" s="5"/>
      <c r="Q25" s="5"/>
      <c r="R25" s="5"/>
      <c r="S25" s="9"/>
      <c r="T25" s="9"/>
      <c r="U25" s="5"/>
      <c r="V25" s="5" t="str">
        <f t="shared" si="0"/>
        <v>Total capital ratio3</v>
      </c>
      <c r="W25" s="10">
        <v>201309</v>
      </c>
      <c r="X25" s="11">
        <v>2</v>
      </c>
      <c r="Y25" s="10" t="s">
        <v>21</v>
      </c>
      <c r="Z25" s="11" t="s">
        <v>23</v>
      </c>
      <c r="AA25" s="11">
        <v>0.18853891780000001</v>
      </c>
      <c r="AB25" s="11">
        <v>3</v>
      </c>
      <c r="AC25" s="5"/>
      <c r="AD25" s="9"/>
      <c r="AE25" s="13">
        <v>24</v>
      </c>
      <c r="AF25" s="13">
        <v>1</v>
      </c>
      <c r="AG25" s="13" t="s">
        <v>24</v>
      </c>
      <c r="AH25" s="13">
        <v>2.59566413E-2</v>
      </c>
      <c r="AI25" s="13">
        <v>9.6596184299999999E-2</v>
      </c>
      <c r="AJ25" s="13">
        <v>0.102919815</v>
      </c>
      <c r="AK25" s="13">
        <v>9.5536294300000005E-2</v>
      </c>
      <c r="AL25" s="13">
        <v>9.4333351300000007E-2</v>
      </c>
      <c r="AM25" s="13">
        <v>9.4955960800000003E-2</v>
      </c>
      <c r="AN25" s="13">
        <v>2.2847593199999999E-2</v>
      </c>
      <c r="AO25" s="13">
        <v>2.17373436E-2</v>
      </c>
      <c r="AP25" s="13">
        <v>2.28170548E-2</v>
      </c>
      <c r="AQ25" s="13">
        <v>2.0924088899999999E-2</v>
      </c>
      <c r="AR25" s="13">
        <v>1.91354517E-2</v>
      </c>
      <c r="AS25" s="13">
        <v>2.8098822400000001E-2</v>
      </c>
      <c r="AT25" s="13">
        <v>2.46810425E-2</v>
      </c>
      <c r="AU25" s="13">
        <v>1.6255177999999999E-2</v>
      </c>
      <c r="AV25" s="13">
        <v>2.6898430599999999E-2</v>
      </c>
      <c r="AW25" s="13">
        <v>2.77826095E-2</v>
      </c>
      <c r="AX25" s="13">
        <v>2.8259732499999999E-2</v>
      </c>
      <c r="AY25" s="13">
        <v>0.10809940849999999</v>
      </c>
      <c r="AZ25" s="13">
        <v>0.1217691632</v>
      </c>
      <c r="BA25" s="13">
        <v>0.1117883709</v>
      </c>
    </row>
    <row r="26" spans="1:53" x14ac:dyDescent="0.25">
      <c r="A26" s="5" t="str">
        <f t="shared" si="1"/>
        <v>Total capital ratio201112</v>
      </c>
      <c r="B26" s="6">
        <v>201112</v>
      </c>
      <c r="C26" s="7">
        <v>2</v>
      </c>
      <c r="D26" s="6" t="s">
        <v>21</v>
      </c>
      <c r="E26" s="6">
        <v>5.0154439000000004E-3</v>
      </c>
      <c r="F26" s="6">
        <v>0.112890741</v>
      </c>
      <c r="G26" s="6">
        <v>0.12804954330000001</v>
      </c>
      <c r="H26" s="6">
        <v>0.12855177030000001</v>
      </c>
      <c r="I26" s="6">
        <v>0.13145661510000001</v>
      </c>
      <c r="J26" s="6">
        <v>0.15010020299999999</v>
      </c>
      <c r="K26" s="6">
        <v>0.18871444570000001</v>
      </c>
      <c r="L26" s="8">
        <v>1417043400000</v>
      </c>
      <c r="M26" s="8">
        <v>10779552000000</v>
      </c>
      <c r="N26" s="6">
        <v>0.1324326814</v>
      </c>
      <c r="O26" s="6">
        <v>0.12649764150000001</v>
      </c>
      <c r="P26" s="5"/>
      <c r="Q26" s="5"/>
      <c r="R26" s="5"/>
      <c r="S26" s="9"/>
      <c r="T26" s="9"/>
      <c r="U26" s="5"/>
      <c r="V26" s="5" t="str">
        <f t="shared" si="0"/>
        <v>Total capital ratio4</v>
      </c>
      <c r="W26" s="10">
        <v>201309</v>
      </c>
      <c r="X26" s="11">
        <v>2</v>
      </c>
      <c r="Y26" s="10" t="s">
        <v>21</v>
      </c>
      <c r="Z26" s="11" t="s">
        <v>29</v>
      </c>
      <c r="AA26" s="11">
        <v>0.17377197229999999</v>
      </c>
      <c r="AB26" s="11">
        <v>4</v>
      </c>
      <c r="AC26" s="5"/>
      <c r="AD26" s="9"/>
      <c r="AE26" s="13">
        <v>24</v>
      </c>
      <c r="AF26" s="13">
        <v>2</v>
      </c>
      <c r="AG26" s="13" t="s">
        <v>24</v>
      </c>
      <c r="AH26" s="13">
        <v>0.33590961460000002</v>
      </c>
      <c r="AI26" s="13">
        <v>0.59100130070000001</v>
      </c>
      <c r="AJ26" s="13">
        <v>0.5846027801</v>
      </c>
      <c r="AK26" s="13">
        <v>0.72003473890000003</v>
      </c>
      <c r="AL26" s="13">
        <v>0.68734147990000005</v>
      </c>
      <c r="AM26" s="13">
        <v>0.73299088769999998</v>
      </c>
      <c r="AN26" s="13">
        <v>0.80714239629999995</v>
      </c>
      <c r="AO26" s="13">
        <v>0.79320322060000004</v>
      </c>
      <c r="AP26" s="13">
        <v>0.68087804429999998</v>
      </c>
      <c r="AQ26" s="13">
        <v>0.67622198980000003</v>
      </c>
      <c r="AR26" s="13">
        <v>0.63459590389999998</v>
      </c>
      <c r="AS26" s="13">
        <v>0.70608698579999996</v>
      </c>
      <c r="AT26" s="13">
        <v>0.65741185499999999</v>
      </c>
      <c r="AU26" s="13">
        <v>0.60539397399999995</v>
      </c>
      <c r="AV26" s="13">
        <v>0.4893031337</v>
      </c>
      <c r="AW26" s="13">
        <v>0.55644012539999999</v>
      </c>
      <c r="AX26" s="13">
        <v>0.46311978190000003</v>
      </c>
      <c r="AY26" s="13">
        <v>0.40391305049999998</v>
      </c>
      <c r="AZ26" s="13">
        <v>0.49454719609999997</v>
      </c>
      <c r="BA26" s="13">
        <v>0.44747966509999998</v>
      </c>
    </row>
    <row r="27" spans="1:53" x14ac:dyDescent="0.25">
      <c r="A27" s="5" t="str">
        <f t="shared" si="1"/>
        <v>Total capital ratio201203</v>
      </c>
      <c r="B27" s="6">
        <v>201203</v>
      </c>
      <c r="C27" s="7">
        <v>2</v>
      </c>
      <c r="D27" s="6" t="s">
        <v>21</v>
      </c>
      <c r="E27" s="6">
        <v>-8.7462500000000006E-3</v>
      </c>
      <c r="F27" s="6">
        <v>0.114901166</v>
      </c>
      <c r="G27" s="6">
        <v>0.1387237154</v>
      </c>
      <c r="H27" s="6">
        <v>0.1311231997</v>
      </c>
      <c r="I27" s="6">
        <v>0.13569609830000001</v>
      </c>
      <c r="J27" s="6">
        <v>0.15437677380000001</v>
      </c>
      <c r="K27" s="6">
        <v>0.18760173569999999</v>
      </c>
      <c r="L27" s="8">
        <v>1418095900000</v>
      </c>
      <c r="M27" s="8">
        <v>10450528000000</v>
      </c>
      <c r="N27" s="6">
        <v>0.13923498109999999</v>
      </c>
      <c r="O27" s="6">
        <v>0.13821244969999999</v>
      </c>
      <c r="P27" s="5"/>
      <c r="Q27" s="5"/>
      <c r="R27" s="5"/>
      <c r="S27" s="9"/>
      <c r="T27" s="9"/>
      <c r="U27" s="5"/>
      <c r="V27" s="5" t="str">
        <f t="shared" si="0"/>
        <v>Total capital ratio5</v>
      </c>
      <c r="W27" s="10">
        <v>201309</v>
      </c>
      <c r="X27" s="11">
        <v>2</v>
      </c>
      <c r="Y27" s="10" t="s">
        <v>21</v>
      </c>
      <c r="Z27" s="11">
        <v>2</v>
      </c>
      <c r="AA27" s="11">
        <v>0.17293554820000001</v>
      </c>
      <c r="AB27" s="11">
        <v>5</v>
      </c>
      <c r="AC27" s="5"/>
      <c r="AD27" s="9"/>
      <c r="AE27" s="13">
        <v>24</v>
      </c>
      <c r="AF27" s="13">
        <v>3</v>
      </c>
      <c r="AG27" s="13" t="s">
        <v>24</v>
      </c>
      <c r="AH27" s="13">
        <v>0.63813374410000001</v>
      </c>
      <c r="AI27" s="13">
        <v>0.31240251499999999</v>
      </c>
      <c r="AJ27" s="13">
        <v>0.31247740489999998</v>
      </c>
      <c r="AK27" s="13">
        <v>0.18442896680000001</v>
      </c>
      <c r="AL27" s="13">
        <v>0.2183251688</v>
      </c>
      <c r="AM27" s="13">
        <v>0.17205315160000001</v>
      </c>
      <c r="AN27" s="13">
        <v>0.1700100105</v>
      </c>
      <c r="AO27" s="13">
        <v>0.18505943580000001</v>
      </c>
      <c r="AP27" s="13">
        <v>0.2963049009</v>
      </c>
      <c r="AQ27" s="13">
        <v>0.3028539213</v>
      </c>
      <c r="AR27" s="13">
        <v>0.34626864439999999</v>
      </c>
      <c r="AS27" s="13">
        <v>0.26581419179999999</v>
      </c>
      <c r="AT27" s="13">
        <v>0.31790710239999997</v>
      </c>
      <c r="AU27" s="13">
        <v>0.37835084810000003</v>
      </c>
      <c r="AV27" s="13">
        <v>0.48379843579999998</v>
      </c>
      <c r="AW27" s="13">
        <v>0.41577726510000002</v>
      </c>
      <c r="AX27" s="13">
        <v>0.50862048559999995</v>
      </c>
      <c r="AY27" s="13">
        <v>0.48798754100000002</v>
      </c>
      <c r="AZ27" s="13">
        <v>0.38368364069999999</v>
      </c>
      <c r="BA27" s="13">
        <v>0.44073196399999998</v>
      </c>
    </row>
    <row r="28" spans="1:53" x14ac:dyDescent="0.25">
      <c r="A28" s="5" t="str">
        <f t="shared" si="1"/>
        <v>Total capital ratio201206</v>
      </c>
      <c r="B28" s="6">
        <v>201206</v>
      </c>
      <c r="C28" s="7">
        <v>2</v>
      </c>
      <c r="D28" s="6" t="s">
        <v>21</v>
      </c>
      <c r="E28" s="6">
        <v>6.9921941099999996E-2</v>
      </c>
      <c r="F28" s="6">
        <v>0.1204167152</v>
      </c>
      <c r="G28" s="6">
        <v>0.14077375780000001</v>
      </c>
      <c r="H28" s="6">
        <v>0.1391344293</v>
      </c>
      <c r="I28" s="6">
        <v>0.1385457782</v>
      </c>
      <c r="J28" s="6">
        <v>0.15760129649999999</v>
      </c>
      <c r="K28" s="6">
        <v>0.18967718</v>
      </c>
      <c r="L28" s="8">
        <v>1444685600000</v>
      </c>
      <c r="M28" s="8">
        <v>10427496000000</v>
      </c>
      <c r="N28" s="6">
        <v>0.14073628169999999</v>
      </c>
      <c r="O28" s="6">
        <v>0.1408112339</v>
      </c>
      <c r="P28" s="5"/>
      <c r="Q28" s="5"/>
      <c r="R28" s="5"/>
      <c r="S28" s="9"/>
      <c r="T28" s="9"/>
      <c r="U28" s="5"/>
      <c r="V28" s="5" t="str">
        <f t="shared" si="0"/>
        <v>Total capital ratio6</v>
      </c>
      <c r="W28" s="10">
        <v>201309</v>
      </c>
      <c r="X28" s="11">
        <v>2</v>
      </c>
      <c r="Y28" s="10" t="s">
        <v>21</v>
      </c>
      <c r="Z28" s="11">
        <v>10</v>
      </c>
      <c r="AA28" s="11">
        <v>0.15929501360000001</v>
      </c>
      <c r="AB28" s="11">
        <v>6</v>
      </c>
      <c r="AC28" s="5"/>
      <c r="AD28" s="9"/>
      <c r="AE28" s="13">
        <v>34</v>
      </c>
      <c r="AF28" s="13">
        <v>1</v>
      </c>
      <c r="AG28" s="13" t="s">
        <v>24</v>
      </c>
      <c r="AH28" s="13">
        <v>0.1655226538</v>
      </c>
      <c r="AI28" s="13">
        <v>0.1614018515</v>
      </c>
      <c r="AJ28" s="13">
        <v>0.1730587975</v>
      </c>
      <c r="AK28" s="13">
        <v>0.1721571845</v>
      </c>
      <c r="AL28" s="13">
        <v>0.13824510649999999</v>
      </c>
      <c r="AM28" s="13">
        <v>0.140269172</v>
      </c>
      <c r="AN28" s="13">
        <v>0.13407344369999999</v>
      </c>
      <c r="AO28" s="13">
        <v>0.13181146839999999</v>
      </c>
      <c r="AP28" s="13">
        <v>0.1247955084</v>
      </c>
      <c r="AQ28" s="13">
        <v>0.13089120839999999</v>
      </c>
      <c r="AR28" s="13">
        <v>0.1311413531</v>
      </c>
      <c r="AS28" s="13">
        <v>0.2467233174</v>
      </c>
      <c r="AT28" s="13">
        <v>0.23843279000000001</v>
      </c>
      <c r="AU28" s="13">
        <v>0.23657313629999999</v>
      </c>
      <c r="AV28" s="13">
        <v>0.239662184</v>
      </c>
      <c r="AW28" s="13">
        <v>0.2385127514</v>
      </c>
      <c r="AX28" s="13">
        <v>0.2349951069</v>
      </c>
      <c r="AY28" s="13">
        <v>0.27720020699999998</v>
      </c>
      <c r="AZ28" s="13">
        <v>0.28668125389999999</v>
      </c>
      <c r="BA28" s="13">
        <v>0.22519721140000001</v>
      </c>
    </row>
    <row r="29" spans="1:53" x14ac:dyDescent="0.25">
      <c r="A29" s="5" t="str">
        <f t="shared" si="1"/>
        <v>Total capital ratio201209</v>
      </c>
      <c r="B29" s="6">
        <v>201209</v>
      </c>
      <c r="C29" s="7">
        <v>2</v>
      </c>
      <c r="D29" s="6" t="s">
        <v>21</v>
      </c>
      <c r="E29" s="6">
        <v>6.2279219199999999E-2</v>
      </c>
      <c r="F29" s="6">
        <v>0.11980047990000001</v>
      </c>
      <c r="G29" s="6">
        <v>0.14015665590000001</v>
      </c>
      <c r="H29" s="6">
        <v>0.1396578222</v>
      </c>
      <c r="I29" s="6">
        <v>0.14119917009999999</v>
      </c>
      <c r="J29" s="6">
        <v>0.15759921399999999</v>
      </c>
      <c r="K29" s="6">
        <v>0.19119939650000001</v>
      </c>
      <c r="L29" s="8">
        <v>1460956500000</v>
      </c>
      <c r="M29" s="8">
        <v>10346778000000</v>
      </c>
      <c r="N29" s="6">
        <v>0.14102346599999999</v>
      </c>
      <c r="O29" s="6">
        <v>0.13997109250000001</v>
      </c>
      <c r="P29" s="5"/>
      <c r="Q29" s="5"/>
      <c r="R29" s="5"/>
      <c r="S29" s="9"/>
      <c r="T29" s="9"/>
      <c r="U29" s="5"/>
      <c r="V29" s="5" t="str">
        <f t="shared" si="0"/>
        <v>Total capital ratio7</v>
      </c>
      <c r="W29" s="10">
        <v>201309</v>
      </c>
      <c r="X29" s="11">
        <v>2</v>
      </c>
      <c r="Y29" s="10" t="s">
        <v>21</v>
      </c>
      <c r="Z29" s="11">
        <v>1</v>
      </c>
      <c r="AA29" s="11">
        <v>0.15468288459999999</v>
      </c>
      <c r="AB29" s="11">
        <v>7</v>
      </c>
      <c r="AC29" s="5"/>
      <c r="AD29" s="9"/>
      <c r="AE29" s="13">
        <v>34</v>
      </c>
      <c r="AF29" s="13">
        <v>2</v>
      </c>
      <c r="AG29" s="13" t="s">
        <v>24</v>
      </c>
      <c r="AH29" s="13">
        <v>0.6834841532</v>
      </c>
      <c r="AI29" s="13">
        <v>0.67184862369999998</v>
      </c>
      <c r="AJ29" s="13">
        <v>0.66498188589999996</v>
      </c>
      <c r="AK29" s="13">
        <v>0.66793203329999995</v>
      </c>
      <c r="AL29" s="13">
        <v>0.72619095280000001</v>
      </c>
      <c r="AM29" s="13">
        <v>0.71738031329999996</v>
      </c>
      <c r="AN29" s="13">
        <v>0.73683002860000002</v>
      </c>
      <c r="AO29" s="13">
        <v>0.72298744209999999</v>
      </c>
      <c r="AP29" s="13">
        <v>0.72265879639999997</v>
      </c>
      <c r="AQ29" s="13">
        <v>0.73126466339999996</v>
      </c>
      <c r="AR29" s="13">
        <v>0.69508183619999997</v>
      </c>
      <c r="AS29" s="13">
        <v>0.56597264520000001</v>
      </c>
      <c r="AT29" s="13">
        <v>0.59887106970000004</v>
      </c>
      <c r="AU29" s="13">
        <v>0.58968157769999996</v>
      </c>
      <c r="AV29" s="13">
        <v>0.61793360419999999</v>
      </c>
      <c r="AW29" s="13">
        <v>0.59680963369999995</v>
      </c>
      <c r="AX29" s="13">
        <v>0.60691631130000001</v>
      </c>
      <c r="AY29" s="13">
        <v>0.57500090609999999</v>
      </c>
      <c r="AZ29" s="13">
        <v>0.60524323260000001</v>
      </c>
      <c r="BA29" s="13">
        <v>0.66965564649999998</v>
      </c>
    </row>
    <row r="30" spans="1:53" x14ac:dyDescent="0.25">
      <c r="A30" s="5" t="str">
        <f t="shared" si="1"/>
        <v>Total capital ratio201212</v>
      </c>
      <c r="B30" s="6">
        <v>201212</v>
      </c>
      <c r="C30" s="7">
        <v>2</v>
      </c>
      <c r="D30" s="6" t="s">
        <v>21</v>
      </c>
      <c r="E30" s="6">
        <v>9.0324467699999994E-2</v>
      </c>
      <c r="F30" s="6">
        <v>0.121217141</v>
      </c>
      <c r="G30" s="6">
        <v>0.13913072200000001</v>
      </c>
      <c r="H30" s="6">
        <v>0.14302056090000001</v>
      </c>
      <c r="I30" s="6">
        <v>0.14414192540000001</v>
      </c>
      <c r="J30" s="6">
        <v>0.162087438</v>
      </c>
      <c r="K30" s="6">
        <v>0.19658574779999999</v>
      </c>
      <c r="L30" s="8">
        <v>1450236000000</v>
      </c>
      <c r="M30" s="8">
        <v>10061167000000</v>
      </c>
      <c r="N30" s="6">
        <v>0.145199038</v>
      </c>
      <c r="O30" s="6">
        <v>0.13810723129999999</v>
      </c>
      <c r="P30" s="5"/>
      <c r="Q30" s="5"/>
      <c r="R30" s="5"/>
      <c r="S30" s="9"/>
      <c r="T30" s="9"/>
      <c r="U30" s="5"/>
      <c r="V30" s="5" t="str">
        <f t="shared" si="0"/>
        <v>Total capital ratio8</v>
      </c>
      <c r="W30" s="10">
        <v>201309</v>
      </c>
      <c r="X30" s="11">
        <v>2</v>
      </c>
      <c r="Y30" s="10" t="s">
        <v>21</v>
      </c>
      <c r="Z30" s="11" t="s">
        <v>31</v>
      </c>
      <c r="AA30" s="11">
        <v>0.15240562939999999</v>
      </c>
      <c r="AB30" s="11">
        <v>8</v>
      </c>
      <c r="AC30" s="5"/>
      <c r="AD30" s="9"/>
      <c r="AE30" s="13">
        <v>34</v>
      </c>
      <c r="AF30" s="13">
        <v>3</v>
      </c>
      <c r="AG30" s="13" t="s">
        <v>24</v>
      </c>
      <c r="AH30" s="13">
        <v>0.150993193</v>
      </c>
      <c r="AI30" s="13">
        <v>0.16674952479999999</v>
      </c>
      <c r="AJ30" s="13">
        <v>0.16195931659999999</v>
      </c>
      <c r="AK30" s="13">
        <v>0.1599107823</v>
      </c>
      <c r="AL30" s="13">
        <v>0.1355639407</v>
      </c>
      <c r="AM30" s="13">
        <v>0.14235051470000001</v>
      </c>
      <c r="AN30" s="13">
        <v>0.1290965278</v>
      </c>
      <c r="AO30" s="13">
        <v>0.14520108949999999</v>
      </c>
      <c r="AP30" s="13">
        <v>0.1525456952</v>
      </c>
      <c r="AQ30" s="13">
        <v>0.1378441282</v>
      </c>
      <c r="AR30" s="13">
        <v>0.17377681079999999</v>
      </c>
      <c r="AS30" s="13">
        <v>0.18730403740000001</v>
      </c>
      <c r="AT30" s="13">
        <v>0.16269614029999999</v>
      </c>
      <c r="AU30" s="13">
        <v>0.17374528589999999</v>
      </c>
      <c r="AV30" s="13">
        <v>0.14240421180000001</v>
      </c>
      <c r="AW30" s="13">
        <v>0.16467761489999999</v>
      </c>
      <c r="AX30" s="13">
        <v>0.15808858179999999</v>
      </c>
      <c r="AY30" s="13">
        <v>0.1596216459</v>
      </c>
      <c r="AZ30" s="13">
        <v>0.1080755134</v>
      </c>
      <c r="BA30" s="13">
        <v>0.10514714209999999</v>
      </c>
    </row>
    <row r="31" spans="1:53" x14ac:dyDescent="0.25">
      <c r="A31" s="5" t="str">
        <f t="shared" si="1"/>
        <v>Total capital ratio201303</v>
      </c>
      <c r="B31" s="6">
        <v>201303</v>
      </c>
      <c r="C31" s="7">
        <v>2</v>
      </c>
      <c r="D31" s="6" t="s">
        <v>21</v>
      </c>
      <c r="E31" s="6">
        <v>9.5764548800000002E-2</v>
      </c>
      <c r="F31" s="6">
        <v>0.1257654456</v>
      </c>
      <c r="G31" s="6">
        <v>0.14353595399999999</v>
      </c>
      <c r="H31" s="6">
        <v>0.14953210189999999</v>
      </c>
      <c r="I31" s="6">
        <v>0.14782421070000001</v>
      </c>
      <c r="J31" s="6">
        <v>0.16343322499999999</v>
      </c>
      <c r="K31" s="6">
        <v>0.1989050238</v>
      </c>
      <c r="L31" s="8">
        <v>1490493200000</v>
      </c>
      <c r="M31" s="8">
        <v>10082876000000</v>
      </c>
      <c r="N31" s="6">
        <v>0.1467245207</v>
      </c>
      <c r="O31" s="6">
        <v>0.14196655590000001</v>
      </c>
      <c r="P31" s="5"/>
      <c r="Q31" s="5"/>
      <c r="R31" s="5"/>
      <c r="S31" s="9"/>
      <c r="T31" s="9"/>
      <c r="U31" s="5"/>
      <c r="V31" s="5" t="str">
        <f t="shared" si="0"/>
        <v>Total capital ratio9</v>
      </c>
      <c r="W31" s="10">
        <v>201309</v>
      </c>
      <c r="X31" s="11">
        <v>2</v>
      </c>
      <c r="Y31" s="10" t="s">
        <v>21</v>
      </c>
      <c r="Z31" s="11" t="s">
        <v>35</v>
      </c>
      <c r="AA31" s="11">
        <v>0.1492464456</v>
      </c>
      <c r="AB31" s="11">
        <v>9</v>
      </c>
      <c r="AC31" s="5"/>
      <c r="AD31" s="9"/>
      <c r="AE31" s="13">
        <v>36</v>
      </c>
      <c r="AF31" s="13">
        <v>1</v>
      </c>
      <c r="AG31" s="13" t="s">
        <v>24</v>
      </c>
      <c r="AH31" s="13">
        <v>4.3543315000000001E-3</v>
      </c>
      <c r="AI31" s="13">
        <v>1.1029740999999999E-2</v>
      </c>
      <c r="AJ31" s="13">
        <v>1.4583465699999999E-2</v>
      </c>
      <c r="AK31" s="13">
        <v>2.2534437800000001E-2</v>
      </c>
      <c r="AL31" s="13">
        <v>2.2577974099999999E-2</v>
      </c>
      <c r="AM31" s="13">
        <v>2.1938224100000001E-2</v>
      </c>
      <c r="AN31" s="13">
        <v>1.7003427099999999E-2</v>
      </c>
      <c r="AO31" s="13">
        <v>1.67104231E-2</v>
      </c>
      <c r="AP31" s="13">
        <v>1.6625492499999998E-2</v>
      </c>
      <c r="AQ31" s="13">
        <v>3.0832806000000001E-2</v>
      </c>
      <c r="AR31" s="13">
        <v>4.3827823100000003E-2</v>
      </c>
      <c r="AS31" s="13">
        <v>2.658108E-2</v>
      </c>
      <c r="AT31" s="13">
        <v>4.6317933800000002E-2</v>
      </c>
      <c r="AU31" s="13">
        <v>1.3831093799999999E-2</v>
      </c>
      <c r="AV31" s="13">
        <v>2.0397881199999999E-2</v>
      </c>
      <c r="AW31" s="13">
        <v>2.0218942300000001E-2</v>
      </c>
      <c r="AX31" s="13">
        <v>2.0899043400000001E-2</v>
      </c>
      <c r="AY31" s="13">
        <v>3.3273736399999997E-2</v>
      </c>
      <c r="AZ31" s="13">
        <v>3.37511723E-2</v>
      </c>
      <c r="BA31" s="13">
        <v>5.0920692300000001E-2</v>
      </c>
    </row>
    <row r="32" spans="1:53" x14ac:dyDescent="0.25">
      <c r="A32" s="5" t="str">
        <f t="shared" si="1"/>
        <v>Total capital ratio201306</v>
      </c>
      <c r="B32" s="6">
        <v>201306</v>
      </c>
      <c r="C32" s="7">
        <v>2</v>
      </c>
      <c r="D32" s="6" t="s">
        <v>21</v>
      </c>
      <c r="E32" s="6">
        <v>0.10007691170000001</v>
      </c>
      <c r="F32" s="6">
        <v>0.1314491928</v>
      </c>
      <c r="G32" s="6">
        <v>0.1443950702</v>
      </c>
      <c r="H32" s="6">
        <v>0.15295710739999999</v>
      </c>
      <c r="I32" s="6">
        <v>0.15096378890000001</v>
      </c>
      <c r="J32" s="6">
        <v>0.16847550059999999</v>
      </c>
      <c r="K32" s="6">
        <v>0.20929128</v>
      </c>
      <c r="L32" s="8">
        <v>1486064300000</v>
      </c>
      <c r="M32" s="8">
        <v>9843846300000</v>
      </c>
      <c r="N32" s="6">
        <v>0.15219520580000001</v>
      </c>
      <c r="O32" s="6">
        <v>0.1407823222</v>
      </c>
      <c r="P32" s="5"/>
      <c r="Q32" s="5"/>
      <c r="R32" s="5"/>
      <c r="S32" s="9"/>
      <c r="T32" s="9"/>
      <c r="U32" s="5"/>
      <c r="V32" s="5" t="str">
        <f t="shared" si="0"/>
        <v>Total capital ratio10</v>
      </c>
      <c r="W32" s="10">
        <v>201309</v>
      </c>
      <c r="X32" s="11">
        <v>2</v>
      </c>
      <c r="Y32" s="10" t="s">
        <v>21</v>
      </c>
      <c r="Z32" s="11">
        <v>11</v>
      </c>
      <c r="AA32" s="11">
        <v>0.14605751189999999</v>
      </c>
      <c r="AB32" s="11">
        <v>10</v>
      </c>
      <c r="AC32" s="5"/>
      <c r="AD32" s="9"/>
      <c r="AE32" s="13">
        <v>36</v>
      </c>
      <c r="AF32" s="13">
        <v>2</v>
      </c>
      <c r="AG32" s="13" t="s">
        <v>24</v>
      </c>
      <c r="AH32" s="13">
        <v>0.21625476939999999</v>
      </c>
      <c r="AI32" s="13">
        <v>0.30228610760000002</v>
      </c>
      <c r="AJ32" s="13">
        <v>0.38087588179999998</v>
      </c>
      <c r="AK32" s="13">
        <v>0.38658504040000002</v>
      </c>
      <c r="AL32" s="13">
        <v>0.48090822579999998</v>
      </c>
      <c r="AM32" s="13">
        <v>0.55287247179999999</v>
      </c>
      <c r="AN32" s="13">
        <v>0.55812670360000005</v>
      </c>
      <c r="AO32" s="13">
        <v>0.5795832903</v>
      </c>
      <c r="AP32" s="13">
        <v>0.66194415390000005</v>
      </c>
      <c r="AQ32" s="13">
        <v>0.66102430379999999</v>
      </c>
      <c r="AR32" s="13">
        <v>0.72929632639999997</v>
      </c>
      <c r="AS32" s="13">
        <v>0.5403563736</v>
      </c>
      <c r="AT32" s="13">
        <v>0.51966267820000001</v>
      </c>
      <c r="AU32" s="13">
        <v>0.55360046299999999</v>
      </c>
      <c r="AV32" s="13">
        <v>0.64739370119999995</v>
      </c>
      <c r="AW32" s="13">
        <v>0.65418499519999995</v>
      </c>
      <c r="AX32" s="13">
        <v>0.66785197210000002</v>
      </c>
      <c r="AY32" s="13">
        <v>0.65510807910000002</v>
      </c>
      <c r="AZ32" s="13">
        <v>0.69645444639999998</v>
      </c>
      <c r="BA32" s="13">
        <v>0.6882649756</v>
      </c>
    </row>
    <row r="33" spans="1:53" x14ac:dyDescent="0.25">
      <c r="A33" s="5" t="str">
        <f t="shared" si="1"/>
        <v>Total capital ratio201309</v>
      </c>
      <c r="B33" s="6">
        <v>201309</v>
      </c>
      <c r="C33" s="7">
        <v>2</v>
      </c>
      <c r="D33" s="6" t="s">
        <v>21</v>
      </c>
      <c r="E33" s="6">
        <v>9.1979578100000001E-2</v>
      </c>
      <c r="F33" s="6">
        <v>0.13012121879999999</v>
      </c>
      <c r="G33" s="6">
        <v>0.14605751189999999</v>
      </c>
      <c r="H33" s="6">
        <v>0.15383233609999999</v>
      </c>
      <c r="I33" s="6">
        <v>0.1541851296</v>
      </c>
      <c r="J33" s="6">
        <v>0.17050902970000001</v>
      </c>
      <c r="K33" s="6">
        <v>0.20197923679999999</v>
      </c>
      <c r="L33" s="8">
        <v>1484963100000</v>
      </c>
      <c r="M33" s="8">
        <v>9631039700000</v>
      </c>
      <c r="N33" s="6">
        <v>0.15422954010000001</v>
      </c>
      <c r="O33" s="6">
        <v>0.14069482129999999</v>
      </c>
      <c r="P33" s="5"/>
      <c r="Q33" s="5"/>
      <c r="R33" s="5"/>
      <c r="S33" s="9"/>
      <c r="T33" s="9"/>
      <c r="U33" s="5"/>
      <c r="V33" s="5" t="str">
        <f t="shared" si="0"/>
        <v>Total capital ratio11</v>
      </c>
      <c r="W33" s="10">
        <v>201309</v>
      </c>
      <c r="X33" s="11">
        <v>2</v>
      </c>
      <c r="Y33" s="10" t="s">
        <v>21</v>
      </c>
      <c r="Z33" s="11">
        <v>7</v>
      </c>
      <c r="AA33" s="11">
        <v>0.1436379243</v>
      </c>
      <c r="AB33" s="11">
        <v>11</v>
      </c>
      <c r="AC33" s="5"/>
      <c r="AD33" s="9"/>
      <c r="AE33" s="13">
        <v>36</v>
      </c>
      <c r="AF33" s="13">
        <v>3</v>
      </c>
      <c r="AG33" s="13" t="s">
        <v>24</v>
      </c>
      <c r="AH33" s="13">
        <v>0.77939089900000003</v>
      </c>
      <c r="AI33" s="13">
        <v>0.68668415140000005</v>
      </c>
      <c r="AJ33" s="13">
        <v>0.6045406525</v>
      </c>
      <c r="AK33" s="13">
        <v>0.59088052179999995</v>
      </c>
      <c r="AL33" s="13">
        <v>0.49651380000000001</v>
      </c>
      <c r="AM33" s="13">
        <v>0.4251893041</v>
      </c>
      <c r="AN33" s="13">
        <v>0.42486986929999998</v>
      </c>
      <c r="AO33" s="13">
        <v>0.40370628650000001</v>
      </c>
      <c r="AP33" s="13">
        <v>0.3214303536</v>
      </c>
      <c r="AQ33" s="13">
        <v>0.30814289020000002</v>
      </c>
      <c r="AR33" s="13">
        <v>0.2268758505</v>
      </c>
      <c r="AS33" s="13">
        <v>0.43306254640000003</v>
      </c>
      <c r="AT33" s="13">
        <v>0.43401938800000001</v>
      </c>
      <c r="AU33" s="13">
        <v>0.43256844319999999</v>
      </c>
      <c r="AV33" s="13">
        <v>0.33220841760000003</v>
      </c>
      <c r="AW33" s="13">
        <v>0.32559606250000001</v>
      </c>
      <c r="AX33" s="13">
        <v>0.31124898449999999</v>
      </c>
      <c r="AY33" s="13">
        <v>0.3116181844</v>
      </c>
      <c r="AZ33" s="13">
        <v>0.2697943813</v>
      </c>
      <c r="BA33" s="13">
        <v>0.26081433209999999</v>
      </c>
    </row>
    <row r="34" spans="1:53" x14ac:dyDescent="0.25">
      <c r="A34" s="5" t="str">
        <f t="shared" si="1"/>
        <v>Tier 1 ratio (excluding hybrid instruments)200912</v>
      </c>
      <c r="B34" s="6">
        <v>200912</v>
      </c>
      <c r="C34" s="7">
        <v>3</v>
      </c>
      <c r="D34" s="6" t="s">
        <v>22</v>
      </c>
      <c r="E34" s="6">
        <v>5.8387026699999997E-2</v>
      </c>
      <c r="F34" s="6">
        <v>7.1403312999999996E-2</v>
      </c>
      <c r="G34" s="6">
        <v>8.6058393100000005E-2</v>
      </c>
      <c r="H34" s="6">
        <v>8.9713925700000002E-2</v>
      </c>
      <c r="I34" s="6">
        <v>8.9513875300000004E-2</v>
      </c>
      <c r="J34" s="6">
        <v>0.10704928480000001</v>
      </c>
      <c r="K34" s="6">
        <v>0.13337870160000001</v>
      </c>
      <c r="L34" s="8">
        <v>862838540212</v>
      </c>
      <c r="M34" s="8">
        <v>9639159700000</v>
      </c>
      <c r="N34" s="6">
        <v>9.4580945299999997E-2</v>
      </c>
      <c r="O34" s="6">
        <v>7.6773934899999993E-2</v>
      </c>
      <c r="P34" s="5"/>
      <c r="Q34" s="5"/>
      <c r="R34" s="5"/>
      <c r="S34" s="9"/>
      <c r="T34" s="9"/>
      <c r="U34" s="5"/>
      <c r="V34" s="5" t="str">
        <f t="shared" si="0"/>
        <v>Total capital ratio12</v>
      </c>
      <c r="W34" s="10">
        <v>201309</v>
      </c>
      <c r="X34" s="11">
        <v>2</v>
      </c>
      <c r="Y34" s="10" t="s">
        <v>21</v>
      </c>
      <c r="Z34" s="11" t="s">
        <v>38</v>
      </c>
      <c r="AA34" s="11">
        <v>0.1396446761</v>
      </c>
      <c r="AB34" s="11">
        <v>12</v>
      </c>
      <c r="AC34" s="5"/>
      <c r="AD34" s="9"/>
      <c r="AE34" s="13">
        <v>45</v>
      </c>
      <c r="AF34" s="13">
        <v>1</v>
      </c>
      <c r="AG34" s="13" t="s">
        <v>24</v>
      </c>
      <c r="AH34" s="13">
        <v>8.1708551000000008E-3</v>
      </c>
      <c r="AI34" s="13">
        <v>6.6575727000000003E-3</v>
      </c>
      <c r="AJ34" s="13">
        <v>6.9998967E-3</v>
      </c>
      <c r="AK34" s="13">
        <v>1.3498467700000001E-2</v>
      </c>
      <c r="AL34" s="13">
        <v>3.10510284E-2</v>
      </c>
      <c r="AM34" s="13">
        <v>7.4852460999999997E-3</v>
      </c>
      <c r="AN34" s="13">
        <v>7.5213848000000002E-3</v>
      </c>
      <c r="AO34" s="13">
        <v>7.5731312000000004E-3</v>
      </c>
      <c r="AP34" s="13">
        <v>3.4928745300000001E-2</v>
      </c>
      <c r="AQ34" s="13">
        <v>3.8769488099999999E-2</v>
      </c>
      <c r="AR34" s="13">
        <v>3.01727722E-2</v>
      </c>
      <c r="AS34" s="13">
        <v>3.3654139899999998E-2</v>
      </c>
      <c r="AT34" s="13">
        <v>1.26195315E-2</v>
      </c>
      <c r="AU34" s="13">
        <v>7.5384194000000003E-3</v>
      </c>
      <c r="AV34" s="13">
        <v>1.0142557700000001E-2</v>
      </c>
      <c r="AW34" s="13">
        <v>1.0041856199999999E-2</v>
      </c>
      <c r="AX34" s="13">
        <v>1.0266542300000001E-2</v>
      </c>
      <c r="AY34" s="13">
        <v>1.3668021299999999E-2</v>
      </c>
      <c r="AZ34" s="13">
        <v>1.22487698E-2</v>
      </c>
      <c r="BA34" s="13">
        <v>1.3488054100000001E-2</v>
      </c>
    </row>
    <row r="35" spans="1:53" x14ac:dyDescent="0.25">
      <c r="A35" s="5" t="str">
        <f t="shared" si="1"/>
        <v>Tier 1 ratio (excluding hybrid instruments)201003</v>
      </c>
      <c r="B35" s="6">
        <v>201003</v>
      </c>
      <c r="C35" s="7">
        <v>3</v>
      </c>
      <c r="D35" s="6" t="s">
        <v>22</v>
      </c>
      <c r="E35" s="6">
        <v>6.3214577100000002E-2</v>
      </c>
      <c r="F35" s="6">
        <v>7.3341878200000002E-2</v>
      </c>
      <c r="G35" s="6">
        <v>8.45549206E-2</v>
      </c>
      <c r="H35" s="6">
        <v>9.2035997300000005E-2</v>
      </c>
      <c r="I35" s="6">
        <v>9.0286693700000004E-2</v>
      </c>
      <c r="J35" s="6">
        <v>0.1077065125</v>
      </c>
      <c r="K35" s="6">
        <v>0.13986253509999999</v>
      </c>
      <c r="L35" s="8">
        <v>915226214819</v>
      </c>
      <c r="M35" s="8">
        <v>10136889000000</v>
      </c>
      <c r="N35" s="6">
        <v>9.5923807299999997E-2</v>
      </c>
      <c r="O35" s="6">
        <v>7.9205955800000005E-2</v>
      </c>
      <c r="P35" s="5"/>
      <c r="Q35" s="5"/>
      <c r="R35" s="5"/>
      <c r="S35" s="9"/>
      <c r="T35" s="9"/>
      <c r="U35" s="5"/>
      <c r="V35" s="5" t="str">
        <f t="shared" si="0"/>
        <v>Total capital ratio13</v>
      </c>
      <c r="W35" s="10">
        <v>201309</v>
      </c>
      <c r="X35" s="11">
        <v>2</v>
      </c>
      <c r="Y35" s="10" t="s">
        <v>21</v>
      </c>
      <c r="Z35" s="11">
        <v>6</v>
      </c>
      <c r="AA35" s="11">
        <v>0.13757079010000001</v>
      </c>
      <c r="AB35" s="11">
        <v>13</v>
      </c>
      <c r="AC35" s="5"/>
      <c r="AD35" s="9"/>
      <c r="AE35" s="13">
        <v>45</v>
      </c>
      <c r="AF35" s="13">
        <v>2</v>
      </c>
      <c r="AG35" s="13" t="s">
        <v>24</v>
      </c>
      <c r="AH35" s="13">
        <v>0.25209995759999998</v>
      </c>
      <c r="AI35" s="13">
        <v>0.3220830019</v>
      </c>
      <c r="AJ35" s="13">
        <v>0.34359289399999998</v>
      </c>
      <c r="AK35" s="13">
        <v>0.40075145210000002</v>
      </c>
      <c r="AL35" s="13">
        <v>0.53041874609999995</v>
      </c>
      <c r="AM35" s="13">
        <v>0.51361819990000002</v>
      </c>
      <c r="AN35" s="13">
        <v>0.41137764850000003</v>
      </c>
      <c r="AO35" s="13">
        <v>0.51638878050000003</v>
      </c>
      <c r="AP35" s="13">
        <v>0.52836461830000003</v>
      </c>
      <c r="AQ35" s="13">
        <v>0.59838573230000003</v>
      </c>
      <c r="AR35" s="13">
        <v>0.60592339520000005</v>
      </c>
      <c r="AS35" s="13">
        <v>0.4299010231</v>
      </c>
      <c r="AT35" s="13">
        <v>0.42517726989999999</v>
      </c>
      <c r="AU35" s="13">
        <v>0.56309386429999997</v>
      </c>
      <c r="AV35" s="13">
        <v>0.49076021399999997</v>
      </c>
      <c r="AW35" s="13">
        <v>0.50114730149999998</v>
      </c>
      <c r="AX35" s="13">
        <v>0.55407239959999999</v>
      </c>
      <c r="AY35" s="13">
        <v>0.54276588849999996</v>
      </c>
      <c r="AZ35" s="13">
        <v>0.55554557169999996</v>
      </c>
      <c r="BA35" s="13">
        <v>0.57904058869999997</v>
      </c>
    </row>
    <row r="36" spans="1:53" x14ac:dyDescent="0.25">
      <c r="A36" s="5" t="str">
        <f t="shared" si="1"/>
        <v>Tier 1 ratio (excluding hybrid instruments)201006</v>
      </c>
      <c r="B36" s="6">
        <v>201006</v>
      </c>
      <c r="C36" s="7">
        <v>3</v>
      </c>
      <c r="D36" s="6" t="s">
        <v>22</v>
      </c>
      <c r="E36" s="6">
        <v>6.0869118E-2</v>
      </c>
      <c r="F36" s="6">
        <v>7.2096305700000002E-2</v>
      </c>
      <c r="G36" s="6">
        <v>8.6368065499999994E-2</v>
      </c>
      <c r="H36" s="6">
        <v>9.0606422000000006E-2</v>
      </c>
      <c r="I36" s="6">
        <v>9.2043327300000005E-2</v>
      </c>
      <c r="J36" s="6">
        <v>0.1059700123</v>
      </c>
      <c r="K36" s="6">
        <v>0.1244605563</v>
      </c>
      <c r="L36" s="8">
        <v>951131413199</v>
      </c>
      <c r="M36" s="8">
        <v>10333518000000</v>
      </c>
      <c r="N36" s="6">
        <v>0.1003163457</v>
      </c>
      <c r="O36" s="6">
        <v>8.0418499300000001E-2</v>
      </c>
      <c r="P36" s="5"/>
      <c r="Q36" s="5"/>
      <c r="R36" s="5"/>
      <c r="S36" s="9"/>
      <c r="T36" s="9"/>
      <c r="U36" s="5"/>
      <c r="V36" s="5" t="str">
        <f t="shared" si="0"/>
        <v>Total capital ratio14</v>
      </c>
      <c r="W36" s="10">
        <v>201309</v>
      </c>
      <c r="X36" s="11">
        <v>2</v>
      </c>
      <c r="Y36" s="10" t="s">
        <v>21</v>
      </c>
      <c r="Z36" s="11">
        <v>9</v>
      </c>
      <c r="AA36" s="11">
        <v>0.1370545265</v>
      </c>
      <c r="AB36" s="11">
        <v>14</v>
      </c>
      <c r="AC36" s="5"/>
      <c r="AD36" s="9"/>
      <c r="AE36" s="13">
        <v>45</v>
      </c>
      <c r="AF36" s="13">
        <v>3</v>
      </c>
      <c r="AG36" s="13" t="s">
        <v>24</v>
      </c>
      <c r="AH36" s="13">
        <v>0.73972918730000004</v>
      </c>
      <c r="AI36" s="13">
        <v>0.67125942530000005</v>
      </c>
      <c r="AJ36" s="13">
        <v>0.64940720929999995</v>
      </c>
      <c r="AK36" s="13">
        <v>0.58575008019999997</v>
      </c>
      <c r="AL36" s="13">
        <v>0.43853022549999998</v>
      </c>
      <c r="AM36" s="13">
        <v>0.47889655390000002</v>
      </c>
      <c r="AN36" s="13">
        <v>0.5811009667</v>
      </c>
      <c r="AO36" s="13">
        <v>0.4760380883</v>
      </c>
      <c r="AP36" s="13">
        <v>0.43670663650000002</v>
      </c>
      <c r="AQ36" s="13">
        <v>0.36284477949999999</v>
      </c>
      <c r="AR36" s="13">
        <v>0.36390383250000002</v>
      </c>
      <c r="AS36" s="13">
        <v>0.53644483700000001</v>
      </c>
      <c r="AT36" s="13">
        <v>0.56220319860000001</v>
      </c>
      <c r="AU36" s="13">
        <v>0.42936771629999998</v>
      </c>
      <c r="AV36" s="13">
        <v>0.49909722839999998</v>
      </c>
      <c r="AW36" s="13">
        <v>0.48881084229999999</v>
      </c>
      <c r="AX36" s="13">
        <v>0.4356610581</v>
      </c>
      <c r="AY36" s="13">
        <v>0.44356609009999998</v>
      </c>
      <c r="AZ36" s="13">
        <v>0.43220565849999998</v>
      </c>
      <c r="BA36" s="13">
        <v>0.4074713572</v>
      </c>
    </row>
    <row r="37" spans="1:53" x14ac:dyDescent="0.25">
      <c r="A37" s="5" t="str">
        <f t="shared" si="1"/>
        <v>Tier 1 ratio (excluding hybrid instruments)201009</v>
      </c>
      <c r="B37" s="6">
        <v>201009</v>
      </c>
      <c r="C37" s="7">
        <v>3</v>
      </c>
      <c r="D37" s="6" t="s">
        <v>22</v>
      </c>
      <c r="E37" s="6">
        <v>5.8585232199999997E-2</v>
      </c>
      <c r="F37" s="6">
        <v>7.3926678600000004E-2</v>
      </c>
      <c r="G37" s="6">
        <v>9.2727426799999998E-2</v>
      </c>
      <c r="H37" s="6">
        <v>9.2507406599999994E-2</v>
      </c>
      <c r="I37" s="6">
        <v>9.3371505499999993E-2</v>
      </c>
      <c r="J37" s="6">
        <v>0.1108475255</v>
      </c>
      <c r="K37" s="6">
        <v>0.12422389239999999</v>
      </c>
      <c r="L37" s="8">
        <v>943764888787</v>
      </c>
      <c r="M37" s="8">
        <v>10107633000000</v>
      </c>
      <c r="N37" s="6">
        <v>0.1004245619</v>
      </c>
      <c r="O37" s="6">
        <v>8.5415813800000004E-2</v>
      </c>
      <c r="P37" s="5"/>
      <c r="Q37" s="5"/>
      <c r="R37" s="5"/>
      <c r="S37" s="9"/>
      <c r="T37" s="9"/>
      <c r="U37" s="5"/>
      <c r="V37" s="5" t="str">
        <f t="shared" si="0"/>
        <v>Total capital ratio15</v>
      </c>
      <c r="W37" s="10">
        <v>201309</v>
      </c>
      <c r="X37" s="11">
        <v>2</v>
      </c>
      <c r="Y37" s="10" t="s">
        <v>21</v>
      </c>
      <c r="Z37" s="11">
        <v>8</v>
      </c>
      <c r="AA37" s="11">
        <v>0.12577104159999999</v>
      </c>
      <c r="AB37" s="11">
        <v>15</v>
      </c>
      <c r="AC37" s="5"/>
      <c r="AD37" s="9"/>
      <c r="AE37" s="13">
        <v>46</v>
      </c>
      <c r="AF37" s="13">
        <v>1</v>
      </c>
      <c r="AG37" s="13" t="s">
        <v>24</v>
      </c>
      <c r="AH37" s="13">
        <v>0.1733062252</v>
      </c>
      <c r="AI37" s="13">
        <v>0.21434001010000001</v>
      </c>
      <c r="AJ37" s="13">
        <v>0.19175338010000001</v>
      </c>
      <c r="AK37" s="13">
        <v>0.1952061128</v>
      </c>
      <c r="AL37" s="13">
        <v>0.21003287909999999</v>
      </c>
      <c r="AM37" s="13">
        <v>0.19333711370000001</v>
      </c>
      <c r="AN37" s="13">
        <v>0.1944898112</v>
      </c>
      <c r="AO37" s="13">
        <v>0.1968192896</v>
      </c>
      <c r="AP37" s="13">
        <v>0.20545753310000001</v>
      </c>
      <c r="AQ37" s="13">
        <v>0.2304010812</v>
      </c>
      <c r="AR37" s="13">
        <v>0.21477516739999999</v>
      </c>
      <c r="AS37" s="13">
        <v>0.22036407659999999</v>
      </c>
      <c r="AT37" s="13">
        <v>0.1949744393</v>
      </c>
      <c r="AU37" s="13">
        <v>0.19489721970000001</v>
      </c>
      <c r="AV37" s="13">
        <v>0.19501250040000001</v>
      </c>
      <c r="AW37" s="13">
        <v>0.2033074282</v>
      </c>
      <c r="AX37" s="13">
        <v>0.2005110527</v>
      </c>
      <c r="AY37" s="13">
        <v>0.1999997365</v>
      </c>
      <c r="AZ37" s="13">
        <v>0.19743861400000001</v>
      </c>
      <c r="BA37" s="13">
        <v>0.19141723560000001</v>
      </c>
    </row>
    <row r="38" spans="1:53" x14ac:dyDescent="0.25">
      <c r="A38" s="5" t="str">
        <f t="shared" si="1"/>
        <v>Tier 1 ratio (excluding hybrid instruments)201012</v>
      </c>
      <c r="B38" s="6">
        <v>201012</v>
      </c>
      <c r="C38" s="7">
        <v>3</v>
      </c>
      <c r="D38" s="6" t="s">
        <v>22</v>
      </c>
      <c r="E38" s="6">
        <v>5.1995164500000003E-2</v>
      </c>
      <c r="F38" s="6">
        <v>7.7031475599999996E-2</v>
      </c>
      <c r="G38" s="6">
        <v>8.5050014899999998E-2</v>
      </c>
      <c r="H38" s="6">
        <v>9.2009267300000003E-2</v>
      </c>
      <c r="I38" s="6">
        <v>8.9905681099999996E-2</v>
      </c>
      <c r="J38" s="6">
        <v>0.1038157245</v>
      </c>
      <c r="K38" s="6">
        <v>0.13642412979999999</v>
      </c>
      <c r="L38" s="8">
        <v>901578048770</v>
      </c>
      <c r="M38" s="8">
        <v>10028043000000</v>
      </c>
      <c r="N38" s="6">
        <v>8.93780832E-2</v>
      </c>
      <c r="O38" s="6">
        <v>8.2748960799999993E-2</v>
      </c>
      <c r="P38" s="5"/>
      <c r="Q38" s="5"/>
      <c r="R38" s="5"/>
      <c r="S38" s="9"/>
      <c r="T38" s="9"/>
      <c r="U38" s="5"/>
      <c r="V38" s="5" t="str">
        <f t="shared" si="0"/>
        <v>Total capital ratio16</v>
      </c>
      <c r="W38" s="10">
        <v>201309</v>
      </c>
      <c r="X38" s="11">
        <v>2</v>
      </c>
      <c r="Y38" s="10" t="s">
        <v>21</v>
      </c>
      <c r="Z38" s="11" t="s">
        <v>44</v>
      </c>
      <c r="AA38" s="11">
        <v>0.11973714019999999</v>
      </c>
      <c r="AB38" s="11">
        <v>16</v>
      </c>
      <c r="AC38" s="5"/>
      <c r="AD38" s="9"/>
      <c r="AE38" s="13">
        <v>46</v>
      </c>
      <c r="AF38" s="13">
        <v>2</v>
      </c>
      <c r="AG38" s="13" t="s">
        <v>24</v>
      </c>
      <c r="AH38" s="13">
        <v>0.68717235610000005</v>
      </c>
      <c r="AI38" s="13">
        <v>0.60274272620000002</v>
      </c>
      <c r="AJ38" s="13">
        <v>0.49287617820000001</v>
      </c>
      <c r="AK38" s="13">
        <v>0.40237450320000001</v>
      </c>
      <c r="AL38" s="13">
        <v>0.36311948779999997</v>
      </c>
      <c r="AM38" s="13">
        <v>0.45496566240000003</v>
      </c>
      <c r="AN38" s="13">
        <v>0.39165953199999998</v>
      </c>
      <c r="AO38" s="13">
        <v>0.37534284449999999</v>
      </c>
      <c r="AP38" s="13">
        <v>0.4591032551</v>
      </c>
      <c r="AQ38" s="13">
        <v>0.449645342</v>
      </c>
      <c r="AR38" s="13">
        <v>0.47387292879999998</v>
      </c>
      <c r="AS38" s="13">
        <v>0.60701199640000003</v>
      </c>
      <c r="AT38" s="13">
        <v>0.57282547049999999</v>
      </c>
      <c r="AU38" s="13">
        <v>0.56605961049999998</v>
      </c>
      <c r="AV38" s="13">
        <v>0.53817698209999998</v>
      </c>
      <c r="AW38" s="13">
        <v>0.56258090770000002</v>
      </c>
      <c r="AX38" s="13">
        <v>0.5653420857</v>
      </c>
      <c r="AY38" s="13">
        <v>0.564533328</v>
      </c>
      <c r="AZ38" s="13">
        <v>0.50645033139999995</v>
      </c>
      <c r="BA38" s="13">
        <v>0.41555035839999999</v>
      </c>
    </row>
    <row r="39" spans="1:53" x14ac:dyDescent="0.25">
      <c r="A39" s="5" t="str">
        <f t="shared" si="1"/>
        <v>Tier 1 ratio (excluding hybrid instruments)201103</v>
      </c>
      <c r="B39" s="6">
        <v>201103</v>
      </c>
      <c r="C39" s="7">
        <v>3</v>
      </c>
      <c r="D39" s="6" t="s">
        <v>22</v>
      </c>
      <c r="E39" s="6">
        <v>5.9233606500000001E-2</v>
      </c>
      <c r="F39" s="6">
        <v>8.1618936399999995E-2</v>
      </c>
      <c r="G39" s="6">
        <v>9.0452761000000007E-2</v>
      </c>
      <c r="H39" s="6">
        <v>9.7133702099999997E-2</v>
      </c>
      <c r="I39" s="6">
        <v>9.3067360099999996E-2</v>
      </c>
      <c r="J39" s="6">
        <v>0.1089266882</v>
      </c>
      <c r="K39" s="6">
        <v>0.14648235449999999</v>
      </c>
      <c r="L39" s="8">
        <v>912328174081</v>
      </c>
      <c r="M39" s="8">
        <v>9802880100000</v>
      </c>
      <c r="N39" s="6">
        <v>9.5681201300000004E-2</v>
      </c>
      <c r="O39" s="6">
        <v>8.9340862500000007E-2</v>
      </c>
      <c r="P39" s="5"/>
      <c r="Q39" s="5"/>
      <c r="R39" s="5"/>
      <c r="S39" s="9"/>
      <c r="T39" s="9"/>
      <c r="U39" s="5"/>
      <c r="V39" s="5" t="str">
        <f t="shared" si="0"/>
        <v>Total capital ratio17</v>
      </c>
      <c r="W39" s="10">
        <v>201309</v>
      </c>
      <c r="X39" s="11">
        <v>2</v>
      </c>
      <c r="Y39" s="10" t="s">
        <v>21</v>
      </c>
      <c r="Z39" s="11" t="s">
        <v>40</v>
      </c>
      <c r="AA39" s="11">
        <v>0.11710936399999999</v>
      </c>
      <c r="AB39" s="11">
        <v>17</v>
      </c>
      <c r="AC39" s="5"/>
      <c r="AD39" s="9"/>
      <c r="AE39" s="13">
        <v>46</v>
      </c>
      <c r="AF39" s="13">
        <v>3</v>
      </c>
      <c r="AG39" s="13" t="s">
        <v>24</v>
      </c>
      <c r="AH39" s="13">
        <v>0.13952141870000001</v>
      </c>
      <c r="AI39" s="13">
        <v>0.1829172637</v>
      </c>
      <c r="AJ39" s="13">
        <v>0.3153704417</v>
      </c>
      <c r="AK39" s="13">
        <v>0.40241938399999999</v>
      </c>
      <c r="AL39" s="13">
        <v>0.42684763310000001</v>
      </c>
      <c r="AM39" s="13">
        <v>0.35169722390000002</v>
      </c>
      <c r="AN39" s="13">
        <v>0.41385065679999999</v>
      </c>
      <c r="AO39" s="13">
        <v>0.4278378659</v>
      </c>
      <c r="AP39" s="13">
        <v>0.33543921180000003</v>
      </c>
      <c r="AQ39" s="13">
        <v>0.31995357679999997</v>
      </c>
      <c r="AR39" s="13">
        <v>0.3113519038</v>
      </c>
      <c r="AS39" s="13">
        <v>0.17262392700000001</v>
      </c>
      <c r="AT39" s="13">
        <v>0.23220009019999999</v>
      </c>
      <c r="AU39" s="13">
        <v>0.23904316980000001</v>
      </c>
      <c r="AV39" s="13">
        <v>0.26681051750000001</v>
      </c>
      <c r="AW39" s="13">
        <v>0.23411166410000001</v>
      </c>
      <c r="AX39" s="13">
        <v>0.23414686160000001</v>
      </c>
      <c r="AY39" s="13">
        <v>0.23546693560000001</v>
      </c>
      <c r="AZ39" s="13">
        <v>0.29611105450000003</v>
      </c>
      <c r="BA39" s="13">
        <v>0.39303240610000001</v>
      </c>
    </row>
    <row r="40" spans="1:53" x14ac:dyDescent="0.25">
      <c r="A40" s="5" t="str">
        <f t="shared" si="1"/>
        <v>Tier 1 ratio (excluding hybrid instruments)201106</v>
      </c>
      <c r="B40" s="6">
        <v>201106</v>
      </c>
      <c r="C40" s="7">
        <v>3</v>
      </c>
      <c r="D40" s="6" t="s">
        <v>22</v>
      </c>
      <c r="E40" s="6">
        <v>6.0177101099999998E-2</v>
      </c>
      <c r="F40" s="6">
        <v>7.8805795100000006E-2</v>
      </c>
      <c r="G40" s="6">
        <v>9.3474511400000002E-2</v>
      </c>
      <c r="H40" s="6">
        <v>9.6553465899999996E-2</v>
      </c>
      <c r="I40" s="6">
        <v>9.3129119799999993E-2</v>
      </c>
      <c r="J40" s="6">
        <v>0.1034549595</v>
      </c>
      <c r="K40" s="6">
        <v>0.1437444769</v>
      </c>
      <c r="L40" s="8">
        <v>969377457101</v>
      </c>
      <c r="M40" s="8">
        <v>10408962000000</v>
      </c>
      <c r="N40" s="6">
        <v>9.64836949E-2</v>
      </c>
      <c r="O40" s="6">
        <v>8.6702923400000007E-2</v>
      </c>
      <c r="P40" s="5"/>
      <c r="Q40" s="5"/>
      <c r="R40" s="5"/>
      <c r="S40" s="9"/>
      <c r="T40" s="9"/>
      <c r="U40" s="5"/>
      <c r="V40" s="5" t="str">
        <f t="shared" si="0"/>
        <v>Total capital ratio18</v>
      </c>
      <c r="W40" s="10">
        <v>201309</v>
      </c>
      <c r="X40" s="11">
        <v>2</v>
      </c>
      <c r="Y40" s="10" t="s">
        <v>21</v>
      </c>
      <c r="Z40" s="11" t="s">
        <v>38</v>
      </c>
      <c r="AA40" s="11">
        <v>0.1141939104</v>
      </c>
      <c r="AB40" s="11">
        <v>18</v>
      </c>
      <c r="AC40" s="5"/>
      <c r="AD40" s="9"/>
      <c r="AE40" s="5"/>
      <c r="AF40" s="5"/>
      <c r="AG40" s="5"/>
      <c r="AH40" s="5"/>
      <c r="AI40" s="5"/>
      <c r="AJ40" s="5"/>
      <c r="AK40" s="5"/>
      <c r="AL40" s="5"/>
      <c r="AM40" s="5"/>
      <c r="AN40" s="5"/>
      <c r="AO40" s="5"/>
      <c r="AP40" s="5"/>
      <c r="AQ40" s="5"/>
      <c r="AR40" s="5"/>
      <c r="AS40" s="5"/>
      <c r="AT40" s="5"/>
      <c r="AU40" s="5"/>
      <c r="AV40" s="5"/>
      <c r="AW40" s="5"/>
      <c r="AX40" s="5"/>
      <c r="AY40" s="5"/>
      <c r="AZ40" s="5"/>
      <c r="BA40" s="5"/>
    </row>
    <row r="41" spans="1:53" x14ac:dyDescent="0.25">
      <c r="A41" s="5" t="str">
        <f t="shared" si="1"/>
        <v>Tier 1 ratio (excluding hybrid instruments)201109</v>
      </c>
      <c r="B41" s="6">
        <v>201109</v>
      </c>
      <c r="C41" s="7">
        <v>3</v>
      </c>
      <c r="D41" s="6" t="s">
        <v>22</v>
      </c>
      <c r="E41" s="6">
        <v>6.0898796599999999E-2</v>
      </c>
      <c r="F41" s="6">
        <v>7.9693018599999998E-2</v>
      </c>
      <c r="G41" s="6">
        <v>9.3806124699999993E-2</v>
      </c>
      <c r="H41" s="6">
        <v>9.7419735100000002E-2</v>
      </c>
      <c r="I41" s="6">
        <v>9.4140386899999998E-2</v>
      </c>
      <c r="J41" s="6">
        <v>0.10564082230000001</v>
      </c>
      <c r="K41" s="6">
        <v>0.16039914659999999</v>
      </c>
      <c r="L41" s="8">
        <v>999718032997</v>
      </c>
      <c r="M41" s="8">
        <v>10619438000000</v>
      </c>
      <c r="N41" s="6">
        <v>9.3899866900000004E-2</v>
      </c>
      <c r="O41" s="6">
        <v>9.3712382499999997E-2</v>
      </c>
      <c r="P41" s="5"/>
      <c r="Q41" s="5"/>
      <c r="R41" s="5"/>
      <c r="S41" s="9"/>
      <c r="T41" s="9"/>
      <c r="U41" s="5"/>
      <c r="V41" s="5" t="str">
        <f t="shared" si="0"/>
        <v>Total capital ratio19</v>
      </c>
      <c r="W41" s="10">
        <v>201309</v>
      </c>
      <c r="X41" s="11">
        <v>2</v>
      </c>
      <c r="Y41" s="10" t="s">
        <v>21</v>
      </c>
      <c r="Z41" s="11">
        <v>13</v>
      </c>
      <c r="AA41" s="11">
        <v>0.1041344693</v>
      </c>
      <c r="AB41" s="11">
        <v>19</v>
      </c>
      <c r="AC41" s="5"/>
      <c r="AD41" s="9"/>
      <c r="AE41" s="5"/>
      <c r="AF41" s="5"/>
      <c r="AG41" s="5"/>
      <c r="AH41" s="5"/>
      <c r="AI41" s="5"/>
      <c r="AJ41" s="5"/>
      <c r="AK41" s="5"/>
      <c r="AL41" s="5"/>
      <c r="AM41" s="5"/>
      <c r="AN41" s="5"/>
      <c r="AO41" s="5"/>
      <c r="AP41" s="5"/>
      <c r="AQ41" s="5"/>
      <c r="AR41" s="5"/>
      <c r="AS41" s="5"/>
      <c r="AT41" s="5"/>
      <c r="AU41" s="5"/>
      <c r="AV41" s="5"/>
      <c r="AW41" s="5"/>
      <c r="AX41" s="5"/>
      <c r="AY41" s="5"/>
      <c r="AZ41" s="5"/>
      <c r="BA41" s="5"/>
    </row>
    <row r="42" spans="1:53" x14ac:dyDescent="0.25">
      <c r="A42" s="5" t="str">
        <f t="shared" si="1"/>
        <v>Tier 1 ratio (excluding hybrid instruments)201112</v>
      </c>
      <c r="B42" s="6">
        <v>201112</v>
      </c>
      <c r="C42" s="7">
        <v>3</v>
      </c>
      <c r="D42" s="6" t="s">
        <v>22</v>
      </c>
      <c r="E42" s="6">
        <v>-3.6261784999999998E-2</v>
      </c>
      <c r="F42" s="6">
        <v>8.05891792E-2</v>
      </c>
      <c r="G42" s="6">
        <v>9.3559573199999996E-2</v>
      </c>
      <c r="H42" s="6">
        <v>8.6696425999999993E-2</v>
      </c>
      <c r="I42" s="6">
        <v>9.2398571900000004E-2</v>
      </c>
      <c r="J42" s="6">
        <v>0.1053999752</v>
      </c>
      <c r="K42" s="6">
        <v>0.16006517510000001</v>
      </c>
      <c r="L42" s="8">
        <v>996015196658</v>
      </c>
      <c r="M42" s="8">
        <v>10779552000000</v>
      </c>
      <c r="N42" s="6">
        <v>9.6000099699999994E-2</v>
      </c>
      <c r="O42" s="6">
        <v>9.3440050999999996E-2</v>
      </c>
      <c r="P42" s="5"/>
      <c r="Q42" s="5"/>
      <c r="R42" s="5"/>
      <c r="S42" s="9"/>
      <c r="T42" s="9"/>
      <c r="U42" s="5"/>
      <c r="V42" s="5" t="str">
        <f t="shared" si="0"/>
        <v>Total capital ratio20</v>
      </c>
      <c r="W42" s="10">
        <v>201309</v>
      </c>
      <c r="X42" s="11">
        <v>2</v>
      </c>
      <c r="Y42" s="10" t="s">
        <v>21</v>
      </c>
      <c r="Z42" s="11">
        <v>3</v>
      </c>
      <c r="AA42" s="11">
        <v>8.5645149099999998E-2</v>
      </c>
      <c r="AB42" s="11">
        <v>20</v>
      </c>
      <c r="AC42" s="5"/>
      <c r="AD42" s="9"/>
      <c r="AE42" s="5"/>
      <c r="AF42" s="5"/>
      <c r="AG42" s="5"/>
      <c r="AH42" s="5"/>
      <c r="AI42" s="5"/>
      <c r="AJ42" s="5"/>
      <c r="AK42" s="5"/>
      <c r="AL42" s="5"/>
      <c r="AM42" s="5"/>
      <c r="AN42" s="5"/>
      <c r="AO42" s="5"/>
      <c r="AP42" s="5"/>
      <c r="AQ42" s="5"/>
      <c r="AR42" s="5"/>
      <c r="AS42" s="5"/>
      <c r="AT42" s="5"/>
      <c r="AU42" s="5"/>
      <c r="AV42" s="5"/>
      <c r="AW42" s="5"/>
      <c r="AX42" s="5"/>
      <c r="AY42" s="5"/>
      <c r="AZ42" s="5"/>
      <c r="BA42" s="5"/>
    </row>
    <row r="43" spans="1:53" x14ac:dyDescent="0.25">
      <c r="A43" s="5" t="str">
        <f t="shared" si="1"/>
        <v>Tier 1 ratio (excluding hybrid instruments)201203</v>
      </c>
      <c r="B43" s="6">
        <v>201203</v>
      </c>
      <c r="C43" s="7">
        <v>3</v>
      </c>
      <c r="D43" s="6" t="s">
        <v>22</v>
      </c>
      <c r="E43" s="6">
        <v>-4.0661750000000003E-2</v>
      </c>
      <c r="F43" s="6">
        <v>8.3368080499999997E-2</v>
      </c>
      <c r="G43" s="6">
        <v>9.9861499000000006E-2</v>
      </c>
      <c r="H43" s="6">
        <v>9.1794627500000003E-2</v>
      </c>
      <c r="I43" s="6">
        <v>9.7950709600000005E-2</v>
      </c>
      <c r="J43" s="6">
        <v>0.1126310745</v>
      </c>
      <c r="K43" s="6">
        <v>0.16036191159999999</v>
      </c>
      <c r="L43" s="8">
        <v>1023636600000</v>
      </c>
      <c r="M43" s="8">
        <v>10450528000000</v>
      </c>
      <c r="N43" s="6">
        <v>9.9581296E-2</v>
      </c>
      <c r="O43" s="6">
        <v>0.100141702</v>
      </c>
      <c r="P43" s="5"/>
      <c r="Q43" s="5"/>
      <c r="R43" s="5"/>
      <c r="S43" s="9"/>
      <c r="T43" s="9"/>
      <c r="U43" s="5"/>
      <c r="V43" s="5" t="str">
        <f t="shared" si="0"/>
        <v>Total capital ratio99</v>
      </c>
      <c r="W43" s="10">
        <v>201309</v>
      </c>
      <c r="X43" s="11">
        <v>2</v>
      </c>
      <c r="Y43" s="10" t="s">
        <v>21</v>
      </c>
      <c r="Z43" s="11" t="s">
        <v>47</v>
      </c>
      <c r="AA43" s="11">
        <v>0.14605751189999999</v>
      </c>
      <c r="AB43" s="11">
        <v>99</v>
      </c>
      <c r="AC43" s="5"/>
      <c r="AD43" s="9"/>
      <c r="AE43" s="5"/>
      <c r="AF43" s="5"/>
      <c r="AG43" s="5"/>
      <c r="AH43" s="5"/>
      <c r="AI43" s="15"/>
      <c r="AJ43" s="16"/>
      <c r="AK43" s="5"/>
      <c r="AL43" s="5"/>
      <c r="AM43" s="5"/>
      <c r="AN43" s="5"/>
      <c r="AO43" s="5"/>
      <c r="AP43" s="5"/>
      <c r="AQ43" s="5"/>
      <c r="AR43" s="5"/>
      <c r="AS43" s="5"/>
      <c r="AT43" s="5"/>
      <c r="AU43" s="5"/>
      <c r="AV43" s="5"/>
      <c r="AW43" s="5"/>
      <c r="AX43" s="5"/>
      <c r="AY43" s="5"/>
      <c r="AZ43" s="5"/>
      <c r="BA43" s="5"/>
    </row>
    <row r="44" spans="1:53" x14ac:dyDescent="0.25">
      <c r="A44" s="5" t="str">
        <f t="shared" si="1"/>
        <v>Tier 1 ratio (excluding hybrid instruments)201206</v>
      </c>
      <c r="B44" s="6">
        <v>201206</v>
      </c>
      <c r="C44" s="7">
        <v>3</v>
      </c>
      <c r="D44" s="6" t="s">
        <v>22</v>
      </c>
      <c r="E44" s="6">
        <v>4.0175770600000001E-2</v>
      </c>
      <c r="F44" s="6">
        <v>9.3219178E-2</v>
      </c>
      <c r="G44" s="6">
        <v>0.1033136355</v>
      </c>
      <c r="H44" s="6">
        <v>0.1011201847</v>
      </c>
      <c r="I44" s="6">
        <v>0.1024929727</v>
      </c>
      <c r="J44" s="6">
        <v>0.1117179133</v>
      </c>
      <c r="K44" s="6">
        <v>0.1616984877</v>
      </c>
      <c r="L44" s="8">
        <v>1068745100000</v>
      </c>
      <c r="M44" s="8">
        <v>10427496000000</v>
      </c>
      <c r="N44" s="6">
        <v>0.1022281281</v>
      </c>
      <c r="O44" s="6">
        <v>0.1037945051</v>
      </c>
      <c r="P44" s="5"/>
      <c r="Q44" s="5"/>
      <c r="R44" s="5"/>
      <c r="S44" s="9"/>
      <c r="T44" s="9"/>
      <c r="U44" s="5"/>
      <c r="V44" s="5" t="str">
        <f t="shared" si="0"/>
        <v>Tier 1 ratio (excluding hybrid instruments)1</v>
      </c>
      <c r="W44" s="10">
        <v>201309</v>
      </c>
      <c r="X44" s="11">
        <v>3</v>
      </c>
      <c r="Y44" s="10" t="s">
        <v>22</v>
      </c>
      <c r="Z44" s="11">
        <v>5</v>
      </c>
      <c r="AA44" s="11">
        <v>0.1832628244</v>
      </c>
      <c r="AB44" s="11">
        <v>1</v>
      </c>
      <c r="AC44" s="5"/>
      <c r="AD44" s="9"/>
      <c r="AE44" s="5"/>
      <c r="AF44" s="5"/>
      <c r="AG44" s="5"/>
      <c r="AH44" s="5"/>
      <c r="AI44" s="15"/>
      <c r="AJ44" s="16"/>
      <c r="AK44" s="5"/>
      <c r="AL44" s="5"/>
      <c r="AM44" s="5"/>
      <c r="AN44" s="5"/>
      <c r="AO44" s="5"/>
      <c r="AP44" s="5"/>
      <c r="AQ44" s="5"/>
      <c r="AR44" s="5"/>
      <c r="AS44" s="5"/>
      <c r="AT44" s="5"/>
      <c r="AU44" s="5"/>
      <c r="AV44" s="5"/>
      <c r="AW44" s="5"/>
      <c r="AX44" s="5"/>
      <c r="AY44" s="5"/>
      <c r="AZ44" s="5"/>
      <c r="BA44" s="5"/>
    </row>
    <row r="45" spans="1:53" x14ac:dyDescent="0.25">
      <c r="A45" s="5" t="str">
        <f t="shared" si="1"/>
        <v>Tier 1 ratio (excluding hybrid instruments)201209</v>
      </c>
      <c r="B45" s="6">
        <v>201209</v>
      </c>
      <c r="C45" s="7">
        <v>3</v>
      </c>
      <c r="D45" s="6" t="s">
        <v>22</v>
      </c>
      <c r="E45" s="6">
        <v>2.7070891600000001E-2</v>
      </c>
      <c r="F45" s="6">
        <v>9.4096936199999995E-2</v>
      </c>
      <c r="G45" s="6">
        <v>0.10509054969999999</v>
      </c>
      <c r="H45" s="6">
        <v>0.1023075936</v>
      </c>
      <c r="I45" s="6">
        <v>0.1051873243</v>
      </c>
      <c r="J45" s="6">
        <v>0.1139939422</v>
      </c>
      <c r="K45" s="6">
        <v>0.1594634801</v>
      </c>
      <c r="L45" s="8">
        <v>1088349900000</v>
      </c>
      <c r="M45" s="8">
        <v>10346778000000</v>
      </c>
      <c r="N45" s="6">
        <v>0.1066807914</v>
      </c>
      <c r="O45" s="6">
        <v>0.1043734714</v>
      </c>
      <c r="P45" s="5"/>
      <c r="Q45" s="5"/>
      <c r="R45" s="5"/>
      <c r="S45" s="9"/>
      <c r="T45" s="9"/>
      <c r="U45" s="5"/>
      <c r="V45" s="5" t="str">
        <f t="shared" si="0"/>
        <v>Tier 1 ratio (excluding hybrid instruments)2</v>
      </c>
      <c r="W45" s="10">
        <v>201309</v>
      </c>
      <c r="X45" s="11">
        <v>3</v>
      </c>
      <c r="Y45" s="10" t="s">
        <v>22</v>
      </c>
      <c r="Z45" s="11">
        <v>12</v>
      </c>
      <c r="AA45" s="11">
        <v>0.155587318</v>
      </c>
      <c r="AB45" s="11">
        <v>2</v>
      </c>
      <c r="AC45" s="5"/>
      <c r="AD45" s="9"/>
      <c r="AE45" s="5"/>
      <c r="AF45" s="5"/>
      <c r="AG45" s="5"/>
      <c r="AH45" s="5"/>
      <c r="AI45" s="15"/>
      <c r="AJ45" s="16"/>
      <c r="AK45" s="5"/>
      <c r="AL45" s="5"/>
      <c r="AM45" s="5"/>
      <c r="AN45" s="5"/>
      <c r="AO45" s="5"/>
      <c r="AP45" s="5"/>
      <c r="AQ45" s="5"/>
      <c r="AR45" s="5"/>
      <c r="AS45" s="5"/>
      <c r="AT45" s="5"/>
      <c r="AU45" s="5"/>
      <c r="AV45" s="5"/>
      <c r="AW45" s="5"/>
      <c r="AX45" s="5"/>
      <c r="AY45" s="5"/>
      <c r="AZ45" s="5"/>
      <c r="BA45" s="5"/>
    </row>
    <row r="46" spans="1:53" x14ac:dyDescent="0.25">
      <c r="A46" s="5" t="str">
        <f t="shared" si="1"/>
        <v>Tier 1 ratio (excluding hybrid instruments)201212</v>
      </c>
      <c r="B46" s="6">
        <v>201212</v>
      </c>
      <c r="C46" s="7">
        <v>3</v>
      </c>
      <c r="D46" s="6" t="s">
        <v>22</v>
      </c>
      <c r="E46" s="6">
        <v>3.5580401499999997E-2</v>
      </c>
      <c r="F46" s="6">
        <v>9.5235084999999997E-2</v>
      </c>
      <c r="G46" s="6">
        <v>0.10684284550000001</v>
      </c>
      <c r="H46" s="6">
        <v>0.10506237</v>
      </c>
      <c r="I46" s="6">
        <v>0.10775617949999999</v>
      </c>
      <c r="J46" s="6">
        <v>0.1164804738</v>
      </c>
      <c r="K46" s="6">
        <v>0.16149596150000001</v>
      </c>
      <c r="L46" s="8">
        <v>1084152900000</v>
      </c>
      <c r="M46" s="8">
        <v>10061167000000</v>
      </c>
      <c r="N46" s="6">
        <v>0.1072581355</v>
      </c>
      <c r="O46" s="6">
        <v>0.1066457844</v>
      </c>
      <c r="P46" s="5"/>
      <c r="Q46" s="5"/>
      <c r="R46" s="5"/>
      <c r="S46" s="9"/>
      <c r="T46" s="9"/>
      <c r="U46" s="5"/>
      <c r="V46" s="5" t="str">
        <f t="shared" si="0"/>
        <v>Tier 1 ratio (excluding hybrid instruments)3</v>
      </c>
      <c r="W46" s="10">
        <v>201309</v>
      </c>
      <c r="X46" s="11">
        <v>3</v>
      </c>
      <c r="Y46" s="10" t="s">
        <v>22</v>
      </c>
      <c r="Z46" s="11">
        <v>2</v>
      </c>
      <c r="AA46" s="11">
        <v>0.13912970869999999</v>
      </c>
      <c r="AB46" s="11">
        <v>3</v>
      </c>
      <c r="AC46" s="5"/>
      <c r="AD46" s="9"/>
      <c r="AE46" s="5"/>
      <c r="AF46" s="5"/>
      <c r="AG46" s="5"/>
      <c r="AH46" s="5"/>
      <c r="AI46" s="15"/>
      <c r="AJ46" s="16"/>
      <c r="AK46" s="5"/>
      <c r="AL46" s="5"/>
      <c r="AM46" s="5"/>
      <c r="AN46" s="5"/>
      <c r="AO46" s="5"/>
      <c r="AP46" s="5"/>
      <c r="AQ46" s="5"/>
      <c r="AR46" s="5"/>
      <c r="AS46" s="5"/>
      <c r="AT46" s="5"/>
      <c r="AU46" s="5"/>
      <c r="AV46" s="5"/>
      <c r="AW46" s="5"/>
      <c r="AX46" s="5"/>
      <c r="AY46" s="5"/>
      <c r="AZ46" s="5"/>
      <c r="BA46" s="5"/>
    </row>
    <row r="47" spans="1:53" x14ac:dyDescent="0.25">
      <c r="A47" s="5" t="str">
        <f t="shared" si="1"/>
        <v>Tier 1 ratio (excluding hybrid instruments)201303</v>
      </c>
      <c r="B47" s="6">
        <v>201303</v>
      </c>
      <c r="C47" s="7">
        <v>3</v>
      </c>
      <c r="D47" s="6" t="s">
        <v>22</v>
      </c>
      <c r="E47" s="6">
        <v>8.5248650199999998E-2</v>
      </c>
      <c r="F47" s="6">
        <v>9.8430128399999997E-2</v>
      </c>
      <c r="G47" s="6">
        <v>0.1072043166</v>
      </c>
      <c r="H47" s="6">
        <v>0.11216953139999999</v>
      </c>
      <c r="I47" s="6">
        <v>0.10787548819999999</v>
      </c>
      <c r="J47" s="6">
        <v>0.1228327364</v>
      </c>
      <c r="K47" s="6">
        <v>0.15019072729999999</v>
      </c>
      <c r="L47" s="8">
        <v>1087695100000</v>
      </c>
      <c r="M47" s="8">
        <v>10082876000000</v>
      </c>
      <c r="N47" s="6">
        <v>0.1025071882</v>
      </c>
      <c r="O47" s="6">
        <v>0.11051427799999999</v>
      </c>
      <c r="P47" s="5"/>
      <c r="Q47" s="5"/>
      <c r="R47" s="5"/>
      <c r="S47" s="9"/>
      <c r="T47" s="9"/>
      <c r="U47" s="5"/>
      <c r="V47" s="5" t="str">
        <f t="shared" si="0"/>
        <v>Tier 1 ratio (excluding hybrid instruments)4</v>
      </c>
      <c r="W47" s="10">
        <v>201309</v>
      </c>
      <c r="X47" s="11">
        <v>3</v>
      </c>
      <c r="Y47" s="10" t="s">
        <v>22</v>
      </c>
      <c r="Z47" s="11">
        <v>1</v>
      </c>
      <c r="AA47" s="11">
        <v>0.13591407589999999</v>
      </c>
      <c r="AB47" s="11">
        <v>4</v>
      </c>
      <c r="AC47" s="5"/>
      <c r="AD47" s="9"/>
      <c r="AE47" s="5"/>
      <c r="AF47" s="5"/>
      <c r="AG47" s="5"/>
      <c r="AH47" s="5"/>
      <c r="AI47" s="15"/>
      <c r="AJ47" s="16"/>
      <c r="AK47" s="5"/>
      <c r="AL47" s="5"/>
      <c r="AM47" s="5"/>
      <c r="AN47" s="5"/>
      <c r="AO47" s="5"/>
      <c r="AP47" s="5"/>
      <c r="AQ47" s="5"/>
      <c r="AR47" s="5"/>
      <c r="AS47" s="5"/>
      <c r="AT47" s="5"/>
      <c r="AU47" s="5"/>
      <c r="AV47" s="5"/>
      <c r="AW47" s="5"/>
      <c r="AX47" s="5"/>
      <c r="AY47" s="5"/>
      <c r="AZ47" s="5"/>
      <c r="BA47" s="5"/>
    </row>
    <row r="48" spans="1:53" x14ac:dyDescent="0.25">
      <c r="A48" s="5" t="str">
        <f t="shared" si="1"/>
        <v>Tier 1 ratio (excluding hybrid instruments)201306</v>
      </c>
      <c r="B48" s="6">
        <v>201306</v>
      </c>
      <c r="C48" s="7">
        <v>3</v>
      </c>
      <c r="D48" s="6" t="s">
        <v>22</v>
      </c>
      <c r="E48" s="6">
        <v>8.5356785099999999E-2</v>
      </c>
      <c r="F48" s="6">
        <v>0.10007691170000001</v>
      </c>
      <c r="G48" s="6">
        <v>0.1102114848</v>
      </c>
      <c r="H48" s="6">
        <v>0.1166787207</v>
      </c>
      <c r="I48" s="6">
        <v>0.1113701649</v>
      </c>
      <c r="J48" s="6">
        <v>0.12630815870000001</v>
      </c>
      <c r="K48" s="6">
        <v>0.15399323940000001</v>
      </c>
      <c r="L48" s="8">
        <v>1096310800000</v>
      </c>
      <c r="M48" s="8">
        <v>9843846300000</v>
      </c>
      <c r="N48" s="6">
        <v>0.1067895846</v>
      </c>
      <c r="O48" s="6">
        <v>0.1105608287</v>
      </c>
      <c r="P48" s="5"/>
      <c r="Q48" s="5"/>
      <c r="R48" s="5"/>
      <c r="S48" s="9"/>
      <c r="T48" s="9"/>
      <c r="U48" s="5"/>
      <c r="V48" s="5" t="str">
        <f t="shared" si="0"/>
        <v>Tier 1 ratio (excluding hybrid instruments)5</v>
      </c>
      <c r="W48" s="10">
        <v>201309</v>
      </c>
      <c r="X48" s="11">
        <v>3</v>
      </c>
      <c r="Y48" s="10" t="s">
        <v>22</v>
      </c>
      <c r="Z48" s="11" t="s">
        <v>23</v>
      </c>
      <c r="AA48" s="11">
        <v>0.13480746790000001</v>
      </c>
      <c r="AB48" s="11">
        <v>5</v>
      </c>
      <c r="AC48" s="5"/>
      <c r="AD48" s="9"/>
      <c r="AE48" s="5"/>
      <c r="AF48" s="5"/>
      <c r="AG48" s="5"/>
      <c r="AH48" s="5"/>
      <c r="AI48" s="15"/>
      <c r="AJ48" s="16"/>
      <c r="AK48" s="5"/>
      <c r="AL48" s="5"/>
      <c r="AM48" s="5"/>
      <c r="AN48" s="5"/>
      <c r="AO48" s="5"/>
      <c r="AP48" s="5"/>
      <c r="AQ48" s="5"/>
      <c r="AR48" s="5"/>
      <c r="AS48" s="5"/>
      <c r="AT48" s="5"/>
      <c r="AU48" s="5"/>
      <c r="AV48" s="5"/>
      <c r="AW48" s="5"/>
      <c r="AX48" s="5"/>
      <c r="AY48" s="5"/>
      <c r="AZ48" s="5"/>
      <c r="BA48" s="5"/>
    </row>
    <row r="49" spans="1:53" x14ac:dyDescent="0.25">
      <c r="A49" s="5" t="str">
        <f t="shared" si="1"/>
        <v>Tier 1 ratio (excluding hybrid instruments)201309</v>
      </c>
      <c r="B49" s="6">
        <v>201309</v>
      </c>
      <c r="C49" s="7">
        <v>3</v>
      </c>
      <c r="D49" s="6" t="s">
        <v>22</v>
      </c>
      <c r="E49" s="6">
        <v>8.3773058900000003E-2</v>
      </c>
      <c r="F49" s="6">
        <v>0.10240907859999999</v>
      </c>
      <c r="G49" s="6">
        <v>0.11092436510000001</v>
      </c>
      <c r="H49" s="6">
        <v>0.1179362</v>
      </c>
      <c r="I49" s="6">
        <v>0.1141839057</v>
      </c>
      <c r="J49" s="6">
        <v>0.13060888509999999</v>
      </c>
      <c r="K49" s="6">
        <v>0.155587318</v>
      </c>
      <c r="L49" s="8">
        <v>1099709700000</v>
      </c>
      <c r="M49" s="8">
        <v>9631039700000</v>
      </c>
      <c r="N49" s="6">
        <v>0.1127872194</v>
      </c>
      <c r="O49" s="6">
        <v>0.1103788243</v>
      </c>
      <c r="P49" s="5"/>
      <c r="Q49" s="5"/>
      <c r="R49" s="5"/>
      <c r="S49" s="9"/>
      <c r="T49" s="9"/>
      <c r="U49" s="5"/>
      <c r="V49" s="5" t="str">
        <f t="shared" si="0"/>
        <v>Tier 1 ratio (excluding hybrid instruments)6</v>
      </c>
      <c r="W49" s="10">
        <v>201309</v>
      </c>
      <c r="X49" s="11">
        <v>3</v>
      </c>
      <c r="Y49" s="10" t="s">
        <v>22</v>
      </c>
      <c r="Z49" s="11" t="s">
        <v>38</v>
      </c>
      <c r="AA49" s="11">
        <v>0.134600994</v>
      </c>
      <c r="AB49" s="11">
        <v>6</v>
      </c>
      <c r="AC49" s="5"/>
      <c r="AD49" s="9"/>
      <c r="AE49" s="5"/>
      <c r="AF49" s="5"/>
      <c r="AG49" s="5"/>
      <c r="AH49" s="5"/>
      <c r="AI49" s="15"/>
      <c r="AJ49" s="16"/>
      <c r="AK49" s="5"/>
      <c r="AL49" s="5"/>
      <c r="AM49" s="5"/>
      <c r="AN49" s="5"/>
      <c r="AO49" s="5"/>
      <c r="AP49" s="5"/>
      <c r="AQ49" s="5"/>
      <c r="AR49" s="5"/>
      <c r="AS49" s="5"/>
      <c r="AT49" s="5"/>
      <c r="AU49" s="5"/>
      <c r="AV49" s="5"/>
      <c r="AW49" s="5"/>
      <c r="AX49" s="5"/>
      <c r="AY49" s="5"/>
      <c r="AZ49" s="5"/>
      <c r="BA49" s="5"/>
    </row>
    <row r="50" spans="1:53" x14ac:dyDescent="0.25">
      <c r="A50" s="5" t="str">
        <f t="shared" si="1"/>
        <v>Impaired loans and Past due (&gt;90 days) loans to total loans200912</v>
      </c>
      <c r="B50" s="6">
        <v>200912</v>
      </c>
      <c r="C50" s="7">
        <v>13</v>
      </c>
      <c r="D50" s="6" t="s">
        <v>25</v>
      </c>
      <c r="E50" s="6">
        <v>1.04857653E-2</v>
      </c>
      <c r="F50" s="6">
        <v>3.1049814299999999E-2</v>
      </c>
      <c r="G50" s="6">
        <v>4.9284701E-2</v>
      </c>
      <c r="H50" s="6">
        <v>7.37127068E-2</v>
      </c>
      <c r="I50" s="6">
        <v>5.0834241000000002E-2</v>
      </c>
      <c r="J50" s="6">
        <v>9.8207026000000003E-2</v>
      </c>
      <c r="K50" s="6">
        <v>0.1972939557</v>
      </c>
      <c r="L50" s="8">
        <v>690595542650</v>
      </c>
      <c r="M50" s="8">
        <v>13585244000000</v>
      </c>
      <c r="N50" s="6">
        <v>4.09669374E-2</v>
      </c>
      <c r="O50" s="6">
        <v>6.9786905199999999E-2</v>
      </c>
      <c r="P50" s="5"/>
      <c r="Q50" s="5"/>
      <c r="R50" s="5"/>
      <c r="S50" s="9"/>
      <c r="T50" s="9"/>
      <c r="U50" s="5"/>
      <c r="V50" s="5" t="str">
        <f t="shared" si="0"/>
        <v>Tier 1 ratio (excluding hybrid instruments)7</v>
      </c>
      <c r="W50" s="10">
        <v>201309</v>
      </c>
      <c r="X50" s="11">
        <v>3</v>
      </c>
      <c r="Y50" s="10" t="s">
        <v>22</v>
      </c>
      <c r="Z50" s="11">
        <v>6</v>
      </c>
      <c r="AA50" s="11">
        <v>0.1278963877</v>
      </c>
      <c r="AB50" s="11">
        <v>7</v>
      </c>
      <c r="AC50" s="5"/>
      <c r="AD50" s="9"/>
      <c r="AE50" s="5"/>
      <c r="AF50" s="5"/>
      <c r="AG50" s="5"/>
      <c r="AH50" s="5"/>
      <c r="AI50" s="15"/>
      <c r="AJ50" s="16"/>
      <c r="AK50" s="5"/>
      <c r="AL50" s="5"/>
      <c r="AM50" s="5"/>
      <c r="AN50" s="5"/>
      <c r="AO50" s="5"/>
      <c r="AP50" s="5"/>
      <c r="AQ50" s="5"/>
      <c r="AR50" s="5"/>
      <c r="AS50" s="5"/>
      <c r="AT50" s="5"/>
      <c r="AU50" s="5"/>
      <c r="AV50" s="5"/>
      <c r="AW50" s="5"/>
      <c r="AX50" s="5"/>
      <c r="AY50" s="5"/>
      <c r="AZ50" s="5"/>
      <c r="BA50" s="5"/>
    </row>
    <row r="51" spans="1:53" x14ac:dyDescent="0.25">
      <c r="A51" s="5" t="str">
        <f t="shared" si="1"/>
        <v>Impaired loans and Past due (&gt;90 days) loans to total loans201003</v>
      </c>
      <c r="B51" s="6">
        <v>201003</v>
      </c>
      <c r="C51" s="7">
        <v>13</v>
      </c>
      <c r="D51" s="6" t="s">
        <v>25</v>
      </c>
      <c r="E51" s="6">
        <v>9.1425998999999994E-3</v>
      </c>
      <c r="F51" s="6">
        <v>3.1374011700000003E-2</v>
      </c>
      <c r="G51" s="6">
        <v>5.10323466E-2</v>
      </c>
      <c r="H51" s="6">
        <v>7.3252359700000005E-2</v>
      </c>
      <c r="I51" s="6">
        <v>4.9357030699999999E-2</v>
      </c>
      <c r="J51" s="6">
        <v>9.9068887300000005E-2</v>
      </c>
      <c r="K51" s="6">
        <v>0.18278768209999999</v>
      </c>
      <c r="L51" s="8">
        <v>679075805495</v>
      </c>
      <c r="M51" s="8">
        <v>13758441000000</v>
      </c>
      <c r="N51" s="6">
        <v>3.8981505600000001E-2</v>
      </c>
      <c r="O51" s="6">
        <v>7.2053944199999997E-2</v>
      </c>
      <c r="P51" s="5"/>
      <c r="Q51" s="5"/>
      <c r="R51" s="5"/>
      <c r="S51" s="9"/>
      <c r="T51" s="9"/>
      <c r="U51" s="5"/>
      <c r="V51" s="5" t="str">
        <f t="shared" si="0"/>
        <v>Tier 1 ratio (excluding hybrid instruments)8</v>
      </c>
      <c r="W51" s="10">
        <v>201309</v>
      </c>
      <c r="X51" s="11">
        <v>3</v>
      </c>
      <c r="Y51" s="10" t="s">
        <v>22</v>
      </c>
      <c r="Z51" s="11" t="s">
        <v>29</v>
      </c>
      <c r="AA51" s="11">
        <v>0.11635934050000001</v>
      </c>
      <c r="AB51" s="11">
        <v>8</v>
      </c>
      <c r="AC51" s="5"/>
      <c r="AD51" s="9"/>
      <c r="AE51" s="5"/>
      <c r="AF51" s="5"/>
      <c r="AG51" s="5"/>
      <c r="AH51" s="5"/>
      <c r="AI51" s="15"/>
      <c r="AJ51" s="16"/>
      <c r="AK51" s="5"/>
      <c r="AL51" s="5"/>
      <c r="AM51" s="5"/>
      <c r="AN51" s="5"/>
      <c r="AO51" s="5"/>
      <c r="AP51" s="5"/>
      <c r="AQ51" s="5"/>
      <c r="AR51" s="5"/>
      <c r="AS51" s="5"/>
      <c r="AT51" s="5"/>
      <c r="AU51" s="5"/>
      <c r="AV51" s="5"/>
      <c r="AW51" s="5"/>
      <c r="AX51" s="5"/>
      <c r="AY51" s="5"/>
      <c r="AZ51" s="5"/>
      <c r="BA51" s="5"/>
    </row>
    <row r="52" spans="1:53" x14ac:dyDescent="0.25">
      <c r="A52" s="5" t="str">
        <f t="shared" si="1"/>
        <v>Impaired loans and Past due (&gt;90 days) loans to total loans201006</v>
      </c>
      <c r="B52" s="6">
        <v>201006</v>
      </c>
      <c r="C52" s="7">
        <v>13</v>
      </c>
      <c r="D52" s="6" t="s">
        <v>25</v>
      </c>
      <c r="E52" s="6">
        <v>9.3606897000000008E-3</v>
      </c>
      <c r="F52" s="6">
        <v>3.3260657200000002E-2</v>
      </c>
      <c r="G52" s="6">
        <v>5.3923801899999999E-2</v>
      </c>
      <c r="H52" s="6">
        <v>7.8242910400000004E-2</v>
      </c>
      <c r="I52" s="6">
        <v>5.0973831099999999E-2</v>
      </c>
      <c r="J52" s="6">
        <v>0.1068142925</v>
      </c>
      <c r="K52" s="6">
        <v>0.23877718340000001</v>
      </c>
      <c r="L52" s="8">
        <v>721950634598</v>
      </c>
      <c r="M52" s="8">
        <v>14163162000000</v>
      </c>
      <c r="N52" s="6">
        <v>3.98421864E-2</v>
      </c>
      <c r="O52" s="6">
        <v>7.6549528399999997E-2</v>
      </c>
      <c r="P52" s="5"/>
      <c r="Q52" s="5"/>
      <c r="R52" s="5"/>
      <c r="S52" s="9"/>
      <c r="T52" s="9"/>
      <c r="U52" s="5"/>
      <c r="V52" s="5" t="str">
        <f t="shared" si="0"/>
        <v>Tier 1 ratio (excluding hybrid instruments)9</v>
      </c>
      <c r="W52" s="10">
        <v>201309</v>
      </c>
      <c r="X52" s="11">
        <v>3</v>
      </c>
      <c r="Y52" s="10" t="s">
        <v>22</v>
      </c>
      <c r="Z52" s="11" t="s">
        <v>31</v>
      </c>
      <c r="AA52" s="11">
        <v>0.11559401010000001</v>
      </c>
      <c r="AB52" s="11">
        <v>9</v>
      </c>
      <c r="AC52" s="5"/>
      <c r="AD52" s="9"/>
      <c r="AE52" s="5"/>
      <c r="AF52" s="5"/>
      <c r="AG52" s="5"/>
      <c r="AH52" s="5"/>
      <c r="AI52" s="15"/>
      <c r="AJ52" s="16"/>
      <c r="AK52" s="5"/>
      <c r="AL52" s="5"/>
      <c r="AM52" s="5"/>
      <c r="AN52" s="5"/>
      <c r="AO52" s="5"/>
      <c r="AP52" s="5"/>
      <c r="AQ52" s="5"/>
      <c r="AR52" s="5"/>
      <c r="AS52" s="5"/>
      <c r="AT52" s="5"/>
      <c r="AU52" s="5"/>
      <c r="AV52" s="5"/>
      <c r="AW52" s="5"/>
      <c r="AX52" s="5"/>
      <c r="AY52" s="5"/>
      <c r="AZ52" s="5"/>
      <c r="BA52" s="5"/>
    </row>
    <row r="53" spans="1:53" x14ac:dyDescent="0.25">
      <c r="A53" s="5" t="str">
        <f t="shared" si="1"/>
        <v>Impaired loans and Past due (&gt;90 days) loans to total loans201009</v>
      </c>
      <c r="B53" s="6">
        <v>201009</v>
      </c>
      <c r="C53" s="7">
        <v>13</v>
      </c>
      <c r="D53" s="6" t="s">
        <v>25</v>
      </c>
      <c r="E53" s="6">
        <v>9.4006325000000005E-3</v>
      </c>
      <c r="F53" s="6">
        <v>2.8017118800000001E-2</v>
      </c>
      <c r="G53" s="6">
        <v>4.9800608400000002E-2</v>
      </c>
      <c r="H53" s="6">
        <v>8.0985520399999997E-2</v>
      </c>
      <c r="I53" s="6">
        <v>5.29090246E-2</v>
      </c>
      <c r="J53" s="6">
        <v>0.1091776307</v>
      </c>
      <c r="K53" s="6">
        <v>0.2420068128</v>
      </c>
      <c r="L53" s="8">
        <v>761248371376</v>
      </c>
      <c r="M53" s="8">
        <v>14387874000000</v>
      </c>
      <c r="N53" s="6">
        <v>4.0500591500000002E-2</v>
      </c>
      <c r="O53" s="6">
        <v>7.02817092E-2</v>
      </c>
      <c r="P53" s="5"/>
      <c r="Q53" s="5"/>
      <c r="R53" s="5"/>
      <c r="S53" s="9"/>
      <c r="T53" s="9"/>
      <c r="U53" s="5"/>
      <c r="V53" s="5" t="str">
        <f t="shared" si="0"/>
        <v>Tier 1 ratio (excluding hybrid instruments)10</v>
      </c>
      <c r="W53" s="10">
        <v>201309</v>
      </c>
      <c r="X53" s="11">
        <v>3</v>
      </c>
      <c r="Y53" s="10" t="s">
        <v>22</v>
      </c>
      <c r="Z53" s="11" t="s">
        <v>35</v>
      </c>
      <c r="AA53" s="11">
        <v>0.11320420320000001</v>
      </c>
      <c r="AB53" s="11">
        <v>10</v>
      </c>
      <c r="AC53" s="5"/>
      <c r="AD53" s="9"/>
      <c r="AE53" s="5"/>
      <c r="AF53" s="5"/>
      <c r="AG53" s="5"/>
      <c r="AH53" s="5"/>
      <c r="AI53" s="15"/>
      <c r="AJ53" s="16"/>
      <c r="AK53" s="5"/>
      <c r="AL53" s="5"/>
      <c r="AM53" s="5"/>
      <c r="AN53" s="5"/>
      <c r="AO53" s="5"/>
      <c r="AP53" s="5"/>
      <c r="AQ53" s="5"/>
      <c r="AR53" s="5"/>
      <c r="AS53" s="5"/>
      <c r="AT53" s="5"/>
      <c r="AU53" s="5"/>
      <c r="AV53" s="5"/>
      <c r="AW53" s="5"/>
      <c r="AX53" s="5"/>
      <c r="AY53" s="5"/>
      <c r="AZ53" s="5"/>
      <c r="BA53" s="5"/>
    </row>
    <row r="54" spans="1:53" x14ac:dyDescent="0.25">
      <c r="A54" s="5" t="str">
        <f t="shared" si="1"/>
        <v>Impaired loans and Past due (&gt;90 days) loans to total loans201012</v>
      </c>
      <c r="B54" s="6">
        <v>201012</v>
      </c>
      <c r="C54" s="7">
        <v>13</v>
      </c>
      <c r="D54" s="6" t="s">
        <v>25</v>
      </c>
      <c r="E54" s="6">
        <v>8.2056127E-3</v>
      </c>
      <c r="F54" s="6">
        <v>3.0490595499999999E-2</v>
      </c>
      <c r="G54" s="6">
        <v>5.3970658300000002E-2</v>
      </c>
      <c r="H54" s="6">
        <v>7.8574228900000001E-2</v>
      </c>
      <c r="I54" s="6">
        <v>5.3132939900000002E-2</v>
      </c>
      <c r="J54" s="6">
        <v>0.1049834852</v>
      </c>
      <c r="K54" s="6">
        <v>0.19526371149999999</v>
      </c>
      <c r="L54" s="8">
        <v>761339896223</v>
      </c>
      <c r="M54" s="8">
        <v>14328962000000</v>
      </c>
      <c r="N54" s="6">
        <v>4.9490942500000003E-2</v>
      </c>
      <c r="O54" s="6">
        <v>7.1132744600000006E-2</v>
      </c>
      <c r="P54" s="5"/>
      <c r="Q54" s="5"/>
      <c r="R54" s="5"/>
      <c r="S54" s="9"/>
      <c r="T54" s="9"/>
      <c r="U54" s="5"/>
      <c r="V54" s="5" t="str">
        <f t="shared" si="0"/>
        <v>Tier 1 ratio (excluding hybrid instruments)11</v>
      </c>
      <c r="W54" s="10">
        <v>201309</v>
      </c>
      <c r="X54" s="11">
        <v>3</v>
      </c>
      <c r="Y54" s="10" t="s">
        <v>22</v>
      </c>
      <c r="Z54" s="11">
        <v>10</v>
      </c>
      <c r="AA54" s="11">
        <v>0.1129172161</v>
      </c>
      <c r="AB54" s="11">
        <v>11</v>
      </c>
      <c r="AC54" s="5"/>
      <c r="AD54" s="9"/>
      <c r="AE54" s="5"/>
      <c r="AF54" s="5"/>
      <c r="AG54" s="5"/>
      <c r="AH54" s="5"/>
      <c r="AI54" s="15"/>
      <c r="AJ54" s="16"/>
      <c r="AK54" s="5"/>
      <c r="AL54" s="5"/>
      <c r="AM54" s="5"/>
      <c r="AN54" s="5"/>
      <c r="AO54" s="5"/>
      <c r="AP54" s="5"/>
      <c r="AQ54" s="5"/>
      <c r="AR54" s="5"/>
      <c r="AS54" s="5"/>
      <c r="AT54" s="5"/>
      <c r="AU54" s="5"/>
      <c r="AV54" s="5"/>
      <c r="AW54" s="5"/>
      <c r="AX54" s="5"/>
      <c r="AY54" s="5"/>
      <c r="AZ54" s="5"/>
      <c r="BA54" s="5"/>
    </row>
    <row r="55" spans="1:53" x14ac:dyDescent="0.25">
      <c r="A55" s="5" t="str">
        <f t="shared" si="1"/>
        <v>Impaired loans and Past due (&gt;90 days) loans to total loans201103</v>
      </c>
      <c r="B55" s="6">
        <v>201103</v>
      </c>
      <c r="C55" s="7">
        <v>13</v>
      </c>
      <c r="D55" s="6" t="s">
        <v>25</v>
      </c>
      <c r="E55" s="6">
        <v>7.6762015999999999E-3</v>
      </c>
      <c r="F55" s="6">
        <v>2.8669498200000001E-2</v>
      </c>
      <c r="G55" s="6">
        <v>5.3634209299999999E-2</v>
      </c>
      <c r="H55" s="6">
        <v>8.0470034300000007E-2</v>
      </c>
      <c r="I55" s="6">
        <v>5.17830242E-2</v>
      </c>
      <c r="J55" s="6">
        <v>0.1128901267</v>
      </c>
      <c r="K55" s="6">
        <v>0.20613499730000001</v>
      </c>
      <c r="L55" s="8">
        <v>737093473409</v>
      </c>
      <c r="M55" s="8">
        <v>14234269000000</v>
      </c>
      <c r="N55" s="6">
        <v>3.9916208600000003E-2</v>
      </c>
      <c r="O55" s="6">
        <v>6.9090186400000003E-2</v>
      </c>
      <c r="P55" s="5"/>
      <c r="Q55" s="5"/>
      <c r="R55" s="5"/>
      <c r="S55" s="9"/>
      <c r="T55" s="9"/>
      <c r="U55" s="5"/>
      <c r="V55" s="5" t="str">
        <f t="shared" si="0"/>
        <v>Tier 1 ratio (excluding hybrid instruments)12</v>
      </c>
      <c r="W55" s="10">
        <v>201309</v>
      </c>
      <c r="X55" s="11">
        <v>3</v>
      </c>
      <c r="Y55" s="10" t="s">
        <v>22</v>
      </c>
      <c r="Z55" s="11">
        <v>9</v>
      </c>
      <c r="AA55" s="11">
        <v>0.1096812132</v>
      </c>
      <c r="AB55" s="11">
        <v>12</v>
      </c>
      <c r="AC55" s="5"/>
      <c r="AD55" s="9"/>
      <c r="AE55" s="5"/>
      <c r="AF55" s="5"/>
      <c r="AG55" s="5"/>
      <c r="AH55" s="5"/>
      <c r="AI55" s="5"/>
      <c r="AJ55" s="5"/>
      <c r="AK55" s="5"/>
      <c r="AL55" s="5"/>
      <c r="AM55" s="5"/>
      <c r="AN55" s="5"/>
      <c r="AO55" s="5"/>
      <c r="AP55" s="5"/>
      <c r="AQ55" s="5"/>
      <c r="AR55" s="5"/>
      <c r="AS55" s="5"/>
      <c r="AT55" s="5"/>
      <c r="AU55" s="5"/>
      <c r="AV55" s="5"/>
      <c r="AW55" s="5"/>
      <c r="AX55" s="5"/>
      <c r="AY55" s="5"/>
      <c r="AZ55" s="5"/>
      <c r="BA55" s="5"/>
    </row>
    <row r="56" spans="1:53" x14ac:dyDescent="0.25">
      <c r="A56" s="5" t="str">
        <f t="shared" si="1"/>
        <v>Impaired loans and Past due (&gt;90 days) loans to total loans201106</v>
      </c>
      <c r="B56" s="6">
        <v>201106</v>
      </c>
      <c r="C56" s="7">
        <v>13</v>
      </c>
      <c r="D56" s="6" t="s">
        <v>25</v>
      </c>
      <c r="E56" s="6">
        <v>7.5845556999999996E-3</v>
      </c>
      <c r="F56" s="6">
        <v>2.5462189699999999E-2</v>
      </c>
      <c r="G56" s="6">
        <v>5.6139904999999997E-2</v>
      </c>
      <c r="H56" s="6">
        <v>8.3454254300000003E-2</v>
      </c>
      <c r="I56" s="6">
        <v>5.3542683600000002E-2</v>
      </c>
      <c r="J56" s="6">
        <v>0.1237032428</v>
      </c>
      <c r="K56" s="6">
        <v>0.29752947070000002</v>
      </c>
      <c r="L56" s="8">
        <v>809001057552</v>
      </c>
      <c r="M56" s="8">
        <v>15109460000000</v>
      </c>
      <c r="N56" s="6">
        <v>3.7815122999999999E-2</v>
      </c>
      <c r="O56" s="6">
        <v>7.5822368099999995E-2</v>
      </c>
      <c r="P56" s="5"/>
      <c r="Q56" s="5"/>
      <c r="R56" s="5"/>
      <c r="S56" s="9"/>
      <c r="T56" s="9"/>
      <c r="U56" s="5"/>
      <c r="V56" s="5" t="str">
        <f t="shared" si="0"/>
        <v>Tier 1 ratio (excluding hybrid instruments)13</v>
      </c>
      <c r="W56" s="10">
        <v>201309</v>
      </c>
      <c r="X56" s="11">
        <v>3</v>
      </c>
      <c r="Y56" s="10" t="s">
        <v>22</v>
      </c>
      <c r="Z56" s="11" t="s">
        <v>38</v>
      </c>
      <c r="AA56" s="11">
        <v>0.10913668880000001</v>
      </c>
      <c r="AB56" s="11">
        <v>13</v>
      </c>
      <c r="AC56" s="5"/>
      <c r="AD56" s="9"/>
      <c r="AE56" s="5"/>
      <c r="AF56" s="5"/>
      <c r="AG56" s="5"/>
      <c r="AH56" s="5"/>
      <c r="AI56" s="5"/>
      <c r="AJ56" s="5"/>
      <c r="AK56" s="5"/>
      <c r="AL56" s="5"/>
      <c r="AM56" s="5"/>
      <c r="AN56" s="5"/>
      <c r="AO56" s="5"/>
      <c r="AP56" s="5"/>
      <c r="AQ56" s="5"/>
      <c r="AR56" s="5"/>
      <c r="AS56" s="5"/>
      <c r="AT56" s="5"/>
      <c r="AU56" s="5"/>
      <c r="AV56" s="5"/>
      <c r="AW56" s="5"/>
      <c r="AX56" s="5"/>
      <c r="AY56" s="5"/>
      <c r="AZ56" s="5"/>
      <c r="BA56" s="5"/>
    </row>
    <row r="57" spans="1:53" x14ac:dyDescent="0.25">
      <c r="A57" s="5" t="str">
        <f t="shared" si="1"/>
        <v>Impaired loans and Past due (&gt;90 days) loans to total loans201109</v>
      </c>
      <c r="B57" s="6">
        <v>201109</v>
      </c>
      <c r="C57" s="7">
        <v>13</v>
      </c>
      <c r="D57" s="6" t="s">
        <v>25</v>
      </c>
      <c r="E57" s="6">
        <v>6.9654241E-3</v>
      </c>
      <c r="F57" s="6">
        <v>2.58022197E-2</v>
      </c>
      <c r="G57" s="6">
        <v>5.6082960199999997E-2</v>
      </c>
      <c r="H57" s="6">
        <v>8.6411948899999994E-2</v>
      </c>
      <c r="I57" s="6">
        <v>5.3586929200000001E-2</v>
      </c>
      <c r="J57" s="6">
        <v>0.13066402839999999</v>
      </c>
      <c r="K57" s="6">
        <v>0.31617628050000002</v>
      </c>
      <c r="L57" s="8">
        <v>830654450474</v>
      </c>
      <c r="M57" s="8">
        <v>15501065000000</v>
      </c>
      <c r="N57" s="6">
        <v>3.8188988700000003E-2</v>
      </c>
      <c r="O57" s="6">
        <v>7.8972905999999995E-2</v>
      </c>
      <c r="P57" s="5"/>
      <c r="Q57" s="5"/>
      <c r="R57" s="5"/>
      <c r="S57" s="9"/>
      <c r="T57" s="9"/>
      <c r="U57" s="5"/>
      <c r="V57" s="5" t="str">
        <f t="shared" si="0"/>
        <v>Tier 1 ratio (excluding hybrid instruments)14</v>
      </c>
      <c r="W57" s="10">
        <v>201309</v>
      </c>
      <c r="X57" s="11">
        <v>3</v>
      </c>
      <c r="Y57" s="10" t="s">
        <v>22</v>
      </c>
      <c r="Z57" s="11" t="s">
        <v>44</v>
      </c>
      <c r="AA57" s="11">
        <v>0.10424188199999999</v>
      </c>
      <c r="AB57" s="11">
        <v>14</v>
      </c>
      <c r="AC57" s="5"/>
      <c r="AD57" s="9"/>
      <c r="AE57" s="5"/>
      <c r="AF57" s="5"/>
      <c r="AG57" s="5"/>
      <c r="AH57" s="5"/>
      <c r="AI57" s="5"/>
      <c r="AJ57" s="5"/>
      <c r="AK57" s="5"/>
      <c r="AL57" s="5"/>
      <c r="AM57" s="5"/>
      <c r="AN57" s="5"/>
      <c r="AO57" s="5"/>
      <c r="AP57" s="5"/>
      <c r="AQ57" s="5"/>
      <c r="AR57" s="5"/>
      <c r="AS57" s="5"/>
      <c r="AT57" s="5"/>
      <c r="AU57" s="5"/>
      <c r="AV57" s="5"/>
      <c r="AW57" s="5"/>
      <c r="AX57" s="5"/>
      <c r="AY57" s="5"/>
      <c r="AZ57" s="5"/>
      <c r="BA57" s="5"/>
    </row>
    <row r="58" spans="1:53" x14ac:dyDescent="0.25">
      <c r="A58" s="5" t="str">
        <f t="shared" si="1"/>
        <v>Impaired loans and Past due (&gt;90 days) loans to total loans201112</v>
      </c>
      <c r="B58" s="6">
        <v>201112</v>
      </c>
      <c r="C58" s="7">
        <v>13</v>
      </c>
      <c r="D58" s="6" t="s">
        <v>25</v>
      </c>
      <c r="E58" s="6">
        <v>6.7087542999999996E-3</v>
      </c>
      <c r="F58" s="6">
        <v>2.4529413699999999E-2</v>
      </c>
      <c r="G58" s="6">
        <v>6.3797256699999999E-2</v>
      </c>
      <c r="H58" s="6">
        <v>9.3254823900000006E-2</v>
      </c>
      <c r="I58" s="6">
        <v>5.8320479199999997E-2</v>
      </c>
      <c r="J58" s="6">
        <v>0.14069751990000001</v>
      </c>
      <c r="K58" s="6">
        <v>0.31439112969999999</v>
      </c>
      <c r="L58" s="8">
        <v>896802145538</v>
      </c>
      <c r="M58" s="8">
        <v>15377140000000</v>
      </c>
      <c r="N58" s="6">
        <v>4.0535870000000002E-2</v>
      </c>
      <c r="O58" s="6">
        <v>7.71657855E-2</v>
      </c>
      <c r="P58" s="5"/>
      <c r="Q58" s="5"/>
      <c r="R58" s="5"/>
      <c r="S58" s="9"/>
      <c r="T58" s="9"/>
      <c r="U58" s="5"/>
      <c r="V58" s="5" t="str">
        <f t="shared" si="0"/>
        <v>Tier 1 ratio (excluding hybrid instruments)15</v>
      </c>
      <c r="W58" s="10">
        <v>201309</v>
      </c>
      <c r="X58" s="11">
        <v>3</v>
      </c>
      <c r="Y58" s="10" t="s">
        <v>22</v>
      </c>
      <c r="Z58" s="11" t="s">
        <v>40</v>
      </c>
      <c r="AA58" s="11">
        <v>0.10296292780000001</v>
      </c>
      <c r="AB58" s="11">
        <v>15</v>
      </c>
      <c r="AC58" s="5"/>
      <c r="AD58" s="9"/>
      <c r="AE58" s="5"/>
      <c r="AF58" s="5"/>
      <c r="AG58" s="5"/>
      <c r="AH58" s="5"/>
      <c r="AI58" s="5"/>
      <c r="AJ58" s="5"/>
      <c r="AK58" s="5"/>
      <c r="AL58" s="5"/>
      <c r="AM58" s="5"/>
      <c r="AN58" s="5"/>
      <c r="AO58" s="5"/>
      <c r="AP58" s="5"/>
      <c r="AQ58" s="5"/>
      <c r="AR58" s="5"/>
      <c r="AS58" s="5"/>
      <c r="AT58" s="5"/>
      <c r="AU58" s="5"/>
      <c r="AV58" s="5"/>
      <c r="AW58" s="5"/>
      <c r="AX58" s="5"/>
      <c r="AY58" s="5"/>
      <c r="AZ58" s="5"/>
      <c r="BA58" s="5"/>
    </row>
    <row r="59" spans="1:53" x14ac:dyDescent="0.25">
      <c r="A59" s="5" t="str">
        <f t="shared" si="1"/>
        <v>Impaired loans and Past due (&gt;90 days) loans to total loans201203</v>
      </c>
      <c r="B59" s="6">
        <v>201203</v>
      </c>
      <c r="C59" s="7">
        <v>13</v>
      </c>
      <c r="D59" s="6" t="s">
        <v>25</v>
      </c>
      <c r="E59" s="6">
        <v>8.5892043000000001E-3</v>
      </c>
      <c r="F59" s="6">
        <v>2.51737213E-2</v>
      </c>
      <c r="G59" s="6">
        <v>6.7308488200000002E-2</v>
      </c>
      <c r="H59" s="6">
        <v>9.9083023899999997E-2</v>
      </c>
      <c r="I59" s="6">
        <v>5.9278267900000001E-2</v>
      </c>
      <c r="J59" s="6">
        <v>0.15177095400000001</v>
      </c>
      <c r="K59" s="6">
        <v>0.32613438169999998</v>
      </c>
      <c r="L59" s="8">
        <v>903661485414</v>
      </c>
      <c r="M59" s="8">
        <v>15244398000000</v>
      </c>
      <c r="N59" s="6">
        <v>4.1164235899999999E-2</v>
      </c>
      <c r="O59" s="6">
        <v>8.5946248099999997E-2</v>
      </c>
      <c r="P59" s="5"/>
      <c r="Q59" s="5"/>
      <c r="R59" s="5"/>
      <c r="S59" s="9"/>
      <c r="T59" s="9"/>
      <c r="U59" s="5"/>
      <c r="V59" s="5" t="str">
        <f t="shared" si="0"/>
        <v>Tier 1 ratio (excluding hybrid instruments)16</v>
      </c>
      <c r="W59" s="10">
        <v>201309</v>
      </c>
      <c r="X59" s="11">
        <v>3</v>
      </c>
      <c r="Y59" s="10" t="s">
        <v>22</v>
      </c>
      <c r="Z59" s="11">
        <v>8</v>
      </c>
      <c r="AA59" s="11">
        <v>0.10243992439999999</v>
      </c>
      <c r="AB59" s="11">
        <v>16</v>
      </c>
      <c r="AC59" s="5"/>
      <c r="AD59" s="9"/>
      <c r="AE59" s="5"/>
      <c r="AF59" s="5"/>
      <c r="AG59" s="5"/>
      <c r="AH59" s="5"/>
      <c r="AI59" s="5"/>
      <c r="AJ59" s="5"/>
      <c r="AK59" s="5"/>
      <c r="AL59" s="5"/>
      <c r="AM59" s="5"/>
      <c r="AN59" s="5"/>
      <c r="AO59" s="5"/>
      <c r="AP59" s="5"/>
      <c r="AQ59" s="5"/>
      <c r="AR59" s="5"/>
      <c r="AS59" s="5"/>
      <c r="AT59" s="5"/>
      <c r="AU59" s="5"/>
      <c r="AV59" s="5"/>
      <c r="AW59" s="5"/>
      <c r="AX59" s="5"/>
      <c r="AY59" s="5"/>
      <c r="AZ59" s="5"/>
      <c r="BA59" s="5"/>
    </row>
    <row r="60" spans="1:53" x14ac:dyDescent="0.25">
      <c r="A60" s="5" t="str">
        <f t="shared" si="1"/>
        <v>Impaired loans and Past due (&gt;90 days) loans to total loans201206</v>
      </c>
      <c r="B60" s="6">
        <v>201206</v>
      </c>
      <c r="C60" s="7">
        <v>13</v>
      </c>
      <c r="D60" s="6" t="s">
        <v>25</v>
      </c>
      <c r="E60" s="6">
        <v>8.7252205999999999E-3</v>
      </c>
      <c r="F60" s="6">
        <v>2.80125245E-2</v>
      </c>
      <c r="G60" s="6">
        <v>6.2824645799999995E-2</v>
      </c>
      <c r="H60" s="6">
        <v>0.1022735344</v>
      </c>
      <c r="I60" s="6">
        <v>6.0067406199999999E-2</v>
      </c>
      <c r="J60" s="6">
        <v>0.15836362400000001</v>
      </c>
      <c r="K60" s="6">
        <v>0.32767599159999999</v>
      </c>
      <c r="L60" s="8">
        <v>929971546232</v>
      </c>
      <c r="M60" s="8">
        <v>15482133000000</v>
      </c>
      <c r="N60" s="6">
        <v>4.0905972800000003E-2</v>
      </c>
      <c r="O60" s="6">
        <v>8.3556617499999999E-2</v>
      </c>
      <c r="P60" s="5"/>
      <c r="Q60" s="5"/>
      <c r="R60" s="5"/>
      <c r="S60" s="9"/>
      <c r="T60" s="9"/>
      <c r="U60" s="5"/>
      <c r="V60" s="5" t="str">
        <f t="shared" si="0"/>
        <v>Tier 1 ratio (excluding hybrid instruments)17</v>
      </c>
      <c r="W60" s="10">
        <v>201309</v>
      </c>
      <c r="X60" s="11">
        <v>3</v>
      </c>
      <c r="Y60" s="10" t="s">
        <v>22</v>
      </c>
      <c r="Z60" s="11">
        <v>11</v>
      </c>
      <c r="AA60" s="11">
        <v>0.10240907859999999</v>
      </c>
      <c r="AB60" s="11">
        <v>17</v>
      </c>
      <c r="AC60" s="5"/>
      <c r="AD60" s="9"/>
      <c r="AE60" s="5"/>
      <c r="AF60" s="5"/>
      <c r="AG60" s="5"/>
      <c r="AH60" s="5"/>
      <c r="AI60" s="5"/>
      <c r="AJ60" s="5"/>
      <c r="AK60" s="5"/>
      <c r="AL60" s="5"/>
      <c r="AM60" s="5"/>
      <c r="AN60" s="5"/>
      <c r="AO60" s="5"/>
      <c r="AP60" s="5"/>
      <c r="AQ60" s="5"/>
      <c r="AR60" s="5"/>
      <c r="AS60" s="5"/>
      <c r="AT60" s="5"/>
      <c r="AU60" s="5"/>
      <c r="AV60" s="5"/>
      <c r="AW60" s="5"/>
      <c r="AX60" s="5"/>
      <c r="AY60" s="5"/>
      <c r="AZ60" s="5"/>
      <c r="BA60" s="5"/>
    </row>
    <row r="61" spans="1:53" x14ac:dyDescent="0.25">
      <c r="A61" s="5" t="str">
        <f t="shared" si="1"/>
        <v>Impaired loans and Past due (&gt;90 days) loans to total loans201209</v>
      </c>
      <c r="B61" s="6">
        <v>201209</v>
      </c>
      <c r="C61" s="7">
        <v>13</v>
      </c>
      <c r="D61" s="6" t="s">
        <v>25</v>
      </c>
      <c r="E61" s="6">
        <v>9.0254189999999998E-3</v>
      </c>
      <c r="F61" s="6">
        <v>2.8343377900000001E-2</v>
      </c>
      <c r="G61" s="6">
        <v>7.3129646300000004E-2</v>
      </c>
      <c r="H61" s="6">
        <v>0.11041987170000001</v>
      </c>
      <c r="I61" s="6">
        <v>6.31910782E-2</v>
      </c>
      <c r="J61" s="6">
        <v>0.16342349319999999</v>
      </c>
      <c r="K61" s="6">
        <v>0.34633406760000002</v>
      </c>
      <c r="L61" s="8">
        <v>970450502316</v>
      </c>
      <c r="M61" s="8">
        <v>15357397000000</v>
      </c>
      <c r="N61" s="6">
        <v>3.8906359299999999E-2</v>
      </c>
      <c r="O61" s="6">
        <v>8.69913727E-2</v>
      </c>
      <c r="P61" s="5"/>
      <c r="Q61" s="5"/>
      <c r="R61" s="5"/>
      <c r="S61" s="9"/>
      <c r="T61" s="9"/>
      <c r="U61" s="5"/>
      <c r="V61" s="5" t="str">
        <f t="shared" si="0"/>
        <v>Tier 1 ratio (excluding hybrid instruments)18</v>
      </c>
      <c r="W61" s="10">
        <v>201309</v>
      </c>
      <c r="X61" s="11">
        <v>3</v>
      </c>
      <c r="Y61" s="10" t="s">
        <v>22</v>
      </c>
      <c r="Z61" s="11">
        <v>13</v>
      </c>
      <c r="AA61" s="11">
        <v>0.1015862092</v>
      </c>
      <c r="AB61" s="11">
        <v>18</v>
      </c>
      <c r="AC61" s="5"/>
      <c r="AD61" s="9"/>
      <c r="AE61" s="5"/>
      <c r="AF61" s="5"/>
      <c r="AG61" s="5"/>
      <c r="AH61" s="5"/>
      <c r="AI61" s="5"/>
      <c r="AJ61" s="5"/>
      <c r="AK61" s="5"/>
      <c r="AL61" s="5"/>
      <c r="AM61" s="5"/>
      <c r="AN61" s="5"/>
      <c r="AO61" s="5"/>
      <c r="AP61" s="5"/>
      <c r="AQ61" s="5"/>
      <c r="AR61" s="5"/>
      <c r="AS61" s="5"/>
      <c r="AT61" s="5"/>
      <c r="AU61" s="5"/>
      <c r="AV61" s="5"/>
      <c r="AW61" s="5"/>
      <c r="AX61" s="5"/>
      <c r="AY61" s="5"/>
      <c r="AZ61" s="5"/>
      <c r="BA61" s="5"/>
    </row>
    <row r="62" spans="1:53" x14ac:dyDescent="0.25">
      <c r="A62" s="5" t="str">
        <f t="shared" si="1"/>
        <v>Impaired loans and Past due (&gt;90 days) loans to total loans201212</v>
      </c>
      <c r="B62" s="6">
        <v>201212</v>
      </c>
      <c r="C62" s="7">
        <v>13</v>
      </c>
      <c r="D62" s="6" t="s">
        <v>25</v>
      </c>
      <c r="E62" s="6">
        <v>8.7119652999999991E-3</v>
      </c>
      <c r="F62" s="6">
        <v>3.1411497500000003E-2</v>
      </c>
      <c r="G62" s="6">
        <v>7.3340122699999996E-2</v>
      </c>
      <c r="H62" s="6">
        <v>0.1130584327</v>
      </c>
      <c r="I62" s="6">
        <v>6.4731112699999996E-2</v>
      </c>
      <c r="J62" s="6">
        <v>0.17254807</v>
      </c>
      <c r="K62" s="6">
        <v>0.36377422609999999</v>
      </c>
      <c r="L62" s="8">
        <v>957098873549</v>
      </c>
      <c r="M62" s="8">
        <v>14785763000000</v>
      </c>
      <c r="N62" s="6">
        <v>3.9500196600000002E-2</v>
      </c>
      <c r="O62" s="6">
        <v>8.8366316299999997E-2</v>
      </c>
      <c r="P62" s="5"/>
      <c r="Q62" s="5"/>
      <c r="R62" s="5"/>
      <c r="S62" s="9"/>
      <c r="T62" s="9"/>
      <c r="U62" s="5"/>
      <c r="V62" s="5" t="str">
        <f t="shared" si="0"/>
        <v>Tier 1 ratio (excluding hybrid instruments)19</v>
      </c>
      <c r="W62" s="10">
        <v>201309</v>
      </c>
      <c r="X62" s="11">
        <v>3</v>
      </c>
      <c r="Y62" s="10" t="s">
        <v>22</v>
      </c>
      <c r="Z62" s="11">
        <v>7</v>
      </c>
      <c r="AA62" s="11">
        <v>9.8455657000000002E-2</v>
      </c>
      <c r="AB62" s="11">
        <v>19</v>
      </c>
      <c r="AC62" s="5"/>
      <c r="AD62" s="9"/>
      <c r="AE62" s="5"/>
      <c r="AF62" s="5"/>
      <c r="AG62" s="5"/>
      <c r="AH62" s="5"/>
      <c r="AI62" s="5"/>
      <c r="AJ62" s="5"/>
      <c r="AK62" s="5"/>
      <c r="AL62" s="5"/>
      <c r="AM62" s="5"/>
      <c r="AN62" s="5"/>
      <c r="AO62" s="5"/>
      <c r="AP62" s="5"/>
      <c r="AQ62" s="5"/>
      <c r="AR62" s="5"/>
      <c r="AS62" s="5"/>
      <c r="AT62" s="5"/>
      <c r="AU62" s="5"/>
      <c r="AV62" s="5"/>
      <c r="AW62" s="5"/>
      <c r="AX62" s="5"/>
      <c r="AY62" s="5"/>
      <c r="AZ62" s="5"/>
      <c r="BA62" s="5"/>
    </row>
    <row r="63" spans="1:53" x14ac:dyDescent="0.25">
      <c r="A63" s="5" t="str">
        <f t="shared" si="1"/>
        <v>Impaired loans and Past due (&gt;90 days) loans to total loans201303</v>
      </c>
      <c r="B63" s="6">
        <v>201303</v>
      </c>
      <c r="C63" s="7">
        <v>13</v>
      </c>
      <c r="D63" s="6" t="s">
        <v>25</v>
      </c>
      <c r="E63" s="6">
        <v>8.4647433000000008E-3</v>
      </c>
      <c r="F63" s="6">
        <v>2.9501229800000001E-2</v>
      </c>
      <c r="G63" s="6">
        <v>6.6557110500000002E-2</v>
      </c>
      <c r="H63" s="6">
        <v>0.11319098449999999</v>
      </c>
      <c r="I63" s="6">
        <v>6.4513647199999996E-2</v>
      </c>
      <c r="J63" s="6">
        <v>0.17622739060000001</v>
      </c>
      <c r="K63" s="6">
        <v>0.38663851360000001</v>
      </c>
      <c r="L63" s="8">
        <v>968652346909</v>
      </c>
      <c r="M63" s="8">
        <v>15014689000000</v>
      </c>
      <c r="N63" s="6">
        <v>3.9153658899999999E-2</v>
      </c>
      <c r="O63" s="6">
        <v>9.3977954299999999E-2</v>
      </c>
      <c r="P63" s="5"/>
      <c r="Q63" s="5"/>
      <c r="R63" s="5"/>
      <c r="S63" s="9"/>
      <c r="T63" s="9"/>
      <c r="U63" s="5"/>
      <c r="V63" s="5" t="str">
        <f t="shared" si="0"/>
        <v>Tier 1 ratio (excluding hybrid instruments)20</v>
      </c>
      <c r="W63" s="10">
        <v>201309</v>
      </c>
      <c r="X63" s="11">
        <v>3</v>
      </c>
      <c r="Y63" s="10" t="s">
        <v>22</v>
      </c>
      <c r="Z63" s="11">
        <v>3</v>
      </c>
      <c r="AA63" s="11">
        <v>6.9229472599999994E-2</v>
      </c>
      <c r="AB63" s="11">
        <v>20</v>
      </c>
      <c r="AC63" s="5"/>
      <c r="AD63" s="9"/>
      <c r="AE63" s="5"/>
      <c r="AF63" s="5"/>
      <c r="AG63" s="5"/>
      <c r="AH63" s="5"/>
      <c r="AI63" s="5"/>
      <c r="AJ63" s="5"/>
      <c r="AK63" s="5"/>
      <c r="AL63" s="5"/>
      <c r="AM63" s="5"/>
      <c r="AN63" s="5"/>
      <c r="AO63" s="5"/>
      <c r="AP63" s="5"/>
      <c r="AQ63" s="5"/>
      <c r="AR63" s="5"/>
      <c r="AS63" s="5"/>
      <c r="AT63" s="5"/>
      <c r="AU63" s="5"/>
      <c r="AV63" s="5"/>
      <c r="AW63" s="5"/>
      <c r="AX63" s="5"/>
      <c r="AY63" s="5"/>
      <c r="AZ63" s="5"/>
      <c r="BA63" s="5"/>
    </row>
    <row r="64" spans="1:53" x14ac:dyDescent="0.25">
      <c r="A64" s="5" t="str">
        <f t="shared" si="1"/>
        <v>Impaired loans and Past due (&gt;90 days) loans to total loans201306</v>
      </c>
      <c r="B64" s="6">
        <v>201306</v>
      </c>
      <c r="C64" s="7">
        <v>13</v>
      </c>
      <c r="D64" s="6" t="s">
        <v>25</v>
      </c>
      <c r="E64" s="6">
        <v>8.8114151000000009E-3</v>
      </c>
      <c r="F64" s="6">
        <v>3.00331499E-2</v>
      </c>
      <c r="G64" s="6">
        <v>6.6852236900000001E-2</v>
      </c>
      <c r="H64" s="6">
        <v>0.1196854807</v>
      </c>
      <c r="I64" s="6">
        <v>6.72991171E-2</v>
      </c>
      <c r="J64" s="6">
        <v>0.1759338224</v>
      </c>
      <c r="K64" s="6">
        <v>0.4081286046</v>
      </c>
      <c r="L64" s="8">
        <v>989440977269</v>
      </c>
      <c r="M64" s="8">
        <v>14702139000000</v>
      </c>
      <c r="N64" s="6">
        <v>3.93776089E-2</v>
      </c>
      <c r="O64" s="6">
        <v>9.6645327200000006E-2</v>
      </c>
      <c r="P64" s="5"/>
      <c r="Q64" s="5"/>
      <c r="R64" s="5"/>
      <c r="S64" s="9"/>
      <c r="T64" s="9"/>
      <c r="U64" s="5"/>
      <c r="V64" s="5" t="str">
        <f t="shared" si="0"/>
        <v>Tier 1 ratio (excluding hybrid instruments)99</v>
      </c>
      <c r="W64" s="10">
        <v>201309</v>
      </c>
      <c r="X64" s="11">
        <v>3</v>
      </c>
      <c r="Y64" s="10" t="s">
        <v>22</v>
      </c>
      <c r="Z64" s="11" t="s">
        <v>47</v>
      </c>
      <c r="AA64" s="11">
        <v>0.11092436510000001</v>
      </c>
      <c r="AB64" s="11">
        <v>99</v>
      </c>
      <c r="AC64" s="5"/>
      <c r="AD64" s="9"/>
      <c r="AE64" s="5"/>
      <c r="AF64" s="5"/>
      <c r="AG64" s="5"/>
      <c r="AH64" s="5"/>
      <c r="AI64" s="5"/>
      <c r="AJ64" s="5"/>
      <c r="AK64" s="5"/>
      <c r="AL64" s="5"/>
      <c r="AM64" s="5"/>
      <c r="AN64" s="5"/>
      <c r="AO64" s="5"/>
      <c r="AP64" s="5"/>
      <c r="AQ64" s="5"/>
      <c r="AR64" s="5"/>
      <c r="AS64" s="5"/>
      <c r="AT64" s="5"/>
      <c r="AU64" s="5"/>
      <c r="AV64" s="5"/>
      <c r="AW64" s="5"/>
      <c r="AX64" s="5"/>
      <c r="AY64" s="5"/>
      <c r="AZ64" s="5"/>
      <c r="BA64" s="5"/>
    </row>
    <row r="65" spans="1:53" x14ac:dyDescent="0.25">
      <c r="A65" s="5" t="str">
        <f t="shared" si="1"/>
        <v>Impaired loans and Past due (&gt;90 days) loans to total loans201309</v>
      </c>
      <c r="B65" s="6">
        <v>201309</v>
      </c>
      <c r="C65" s="7">
        <v>13</v>
      </c>
      <c r="D65" s="6" t="s">
        <v>25</v>
      </c>
      <c r="E65" s="6">
        <v>8.8305069999999996E-3</v>
      </c>
      <c r="F65" s="6">
        <v>2.4346861800000001E-2</v>
      </c>
      <c r="G65" s="6">
        <v>6.5209136099999995E-2</v>
      </c>
      <c r="H65" s="6">
        <v>0.1181881421</v>
      </c>
      <c r="I65" s="6">
        <v>6.6052959999999994E-2</v>
      </c>
      <c r="J65" s="6">
        <v>0.15658738450000001</v>
      </c>
      <c r="K65" s="6">
        <v>0.42918335260000001</v>
      </c>
      <c r="L65" s="8">
        <v>965609491297</v>
      </c>
      <c r="M65" s="8">
        <v>14618716000000</v>
      </c>
      <c r="N65" s="6">
        <v>3.8667745199999999E-2</v>
      </c>
      <c r="O65" s="6">
        <v>9.0403019000000001E-2</v>
      </c>
      <c r="P65" s="5"/>
      <c r="Q65" s="5"/>
      <c r="R65" s="5"/>
      <c r="S65" s="9"/>
      <c r="T65" s="9"/>
      <c r="U65" s="5"/>
      <c r="V65" s="5" t="str">
        <f t="shared" si="0"/>
        <v>Impaired loans and Past due (&gt;90 days) loans to total loans1</v>
      </c>
      <c r="W65" s="10">
        <v>201309</v>
      </c>
      <c r="X65" s="11">
        <v>13</v>
      </c>
      <c r="Y65" s="10" t="s">
        <v>25</v>
      </c>
      <c r="Z65" s="11">
        <v>3</v>
      </c>
      <c r="AA65" s="11">
        <v>0.4622927</v>
      </c>
      <c r="AB65" s="11">
        <v>1</v>
      </c>
      <c r="AC65" s="5"/>
      <c r="AD65" s="9"/>
      <c r="AE65" s="5"/>
      <c r="AF65" s="5"/>
      <c r="AG65" s="5"/>
      <c r="AH65" s="5"/>
      <c r="AI65" s="5"/>
      <c r="AJ65" s="5"/>
      <c r="AK65" s="5"/>
      <c r="AL65" s="5"/>
      <c r="AM65" s="5"/>
      <c r="AN65" s="5"/>
      <c r="AO65" s="5"/>
      <c r="AP65" s="5"/>
      <c r="AQ65" s="5"/>
      <c r="AR65" s="5"/>
      <c r="AS65" s="5"/>
      <c r="AT65" s="5"/>
      <c r="AU65" s="5"/>
      <c r="AV65" s="5"/>
      <c r="AW65" s="5"/>
      <c r="AX65" s="5"/>
      <c r="AY65" s="5"/>
      <c r="AZ65" s="5"/>
      <c r="BA65" s="5"/>
    </row>
    <row r="66" spans="1:53" x14ac:dyDescent="0.25">
      <c r="A66" s="5" t="str">
        <f t="shared" si="1"/>
        <v>Coverage ratio (specific allowances for loans to total gross impaired loans)200912</v>
      </c>
      <c r="B66" s="6">
        <v>200912</v>
      </c>
      <c r="C66" s="7">
        <v>14</v>
      </c>
      <c r="D66" s="6" t="s">
        <v>26</v>
      </c>
      <c r="E66" s="6">
        <v>0.1773974498</v>
      </c>
      <c r="F66" s="6">
        <v>0.34039664269999997</v>
      </c>
      <c r="G66" s="6">
        <v>0.40680138669999999</v>
      </c>
      <c r="H66" s="6">
        <v>0.41353984929999998</v>
      </c>
      <c r="I66" s="6">
        <v>0.41955805959999998</v>
      </c>
      <c r="J66" s="6">
        <v>0.48979934400000003</v>
      </c>
      <c r="K66" s="6">
        <v>0.61294455810000004</v>
      </c>
      <c r="L66" s="8">
        <v>259969651266</v>
      </c>
      <c r="M66" s="8">
        <v>619627356243</v>
      </c>
      <c r="N66" s="6">
        <v>0.4510593792</v>
      </c>
      <c r="O66" s="6">
        <v>0.37041382340000001</v>
      </c>
      <c r="P66" s="5"/>
      <c r="Q66" s="5"/>
      <c r="R66" s="5"/>
      <c r="S66" s="9"/>
      <c r="T66" s="9"/>
      <c r="U66" s="5"/>
      <c r="V66" s="5" t="str">
        <f t="shared" ref="V66:V129" si="2">CONCATENATE(Y66,AB66)</f>
        <v>Impaired loans and Past due (&gt;90 days) loans to total loans2</v>
      </c>
      <c r="W66" s="10">
        <v>201309</v>
      </c>
      <c r="X66" s="11">
        <v>13</v>
      </c>
      <c r="Y66" s="10" t="s">
        <v>25</v>
      </c>
      <c r="Z66" s="11">
        <v>13</v>
      </c>
      <c r="AA66" s="11">
        <v>0.42918335260000001</v>
      </c>
      <c r="AB66" s="11">
        <v>2</v>
      </c>
      <c r="AC66" s="5"/>
      <c r="AD66" s="9"/>
      <c r="AE66" s="5"/>
      <c r="AF66" s="5"/>
      <c r="AG66" s="5"/>
      <c r="AH66" s="5"/>
      <c r="AI66" s="5"/>
      <c r="AJ66" s="5"/>
      <c r="AK66" s="5"/>
      <c r="AL66" s="5"/>
      <c r="AM66" s="5"/>
      <c r="AN66" s="5"/>
      <c r="AO66" s="5"/>
      <c r="AP66" s="5"/>
      <c r="AQ66" s="5"/>
      <c r="AR66" s="5"/>
      <c r="AS66" s="5"/>
      <c r="AT66" s="5"/>
      <c r="AU66" s="5"/>
      <c r="AV66" s="5"/>
      <c r="AW66" s="5"/>
      <c r="AX66" s="5"/>
      <c r="AY66" s="5"/>
      <c r="AZ66" s="5"/>
      <c r="BA66" s="5"/>
    </row>
    <row r="67" spans="1:53" x14ac:dyDescent="0.25">
      <c r="A67" s="5" t="str">
        <f t="shared" ref="A67:A130" si="3">CONCATENATE(D67,B67)</f>
        <v>Coverage ratio (specific allowances for loans to total gross impaired loans)201003</v>
      </c>
      <c r="B67" s="6">
        <v>201003</v>
      </c>
      <c r="C67" s="7">
        <v>14</v>
      </c>
      <c r="D67" s="6" t="s">
        <v>26</v>
      </c>
      <c r="E67" s="6">
        <v>0.19308766939999999</v>
      </c>
      <c r="F67" s="6">
        <v>0.34395764629999998</v>
      </c>
      <c r="G67" s="6">
        <v>0.41283251230000001</v>
      </c>
      <c r="H67" s="6">
        <v>0.41310634419999998</v>
      </c>
      <c r="I67" s="6">
        <v>0.42012701200000002</v>
      </c>
      <c r="J67" s="6">
        <v>0.48452793649999998</v>
      </c>
      <c r="K67" s="6">
        <v>0.60744864009999999</v>
      </c>
      <c r="L67" s="8">
        <v>266481680938</v>
      </c>
      <c r="M67" s="8">
        <v>634288377817</v>
      </c>
      <c r="N67" s="6">
        <v>0.45179934090000001</v>
      </c>
      <c r="O67" s="6">
        <v>0.39089639030000001</v>
      </c>
      <c r="P67" s="5"/>
      <c r="Q67" s="5"/>
      <c r="R67" s="5"/>
      <c r="S67" s="9"/>
      <c r="T67" s="9"/>
      <c r="U67" s="5"/>
      <c r="V67" s="5" t="str">
        <f t="shared" si="2"/>
        <v>Impaired loans and Past due (&gt;90 days) loans to total loans3</v>
      </c>
      <c r="W67" s="10">
        <v>201309</v>
      </c>
      <c r="X67" s="11">
        <v>13</v>
      </c>
      <c r="Y67" s="10" t="s">
        <v>25</v>
      </c>
      <c r="Z67" s="11">
        <v>12</v>
      </c>
      <c r="AA67" s="11">
        <v>0.39995592819999998</v>
      </c>
      <c r="AB67" s="11">
        <v>3</v>
      </c>
      <c r="AC67" s="5"/>
      <c r="AD67" s="9"/>
      <c r="AE67" s="5"/>
      <c r="AF67" s="5"/>
      <c r="AG67" s="5"/>
      <c r="AH67" s="5"/>
      <c r="AI67" s="5"/>
      <c r="AJ67" s="5"/>
      <c r="AK67" s="5"/>
      <c r="AL67" s="5"/>
      <c r="AM67" s="5"/>
      <c r="AN67" s="5"/>
      <c r="AO67" s="5"/>
      <c r="AP67" s="5"/>
      <c r="AQ67" s="5"/>
      <c r="AR67" s="5"/>
      <c r="AS67" s="5"/>
      <c r="AT67" s="5"/>
      <c r="AU67" s="5"/>
      <c r="AV67" s="5"/>
      <c r="AW67" s="5"/>
      <c r="AX67" s="5"/>
      <c r="AY67" s="5"/>
      <c r="AZ67" s="5"/>
      <c r="BA67" s="5"/>
    </row>
    <row r="68" spans="1:53" x14ac:dyDescent="0.25">
      <c r="A68" s="5" t="str">
        <f t="shared" si="3"/>
        <v>Coverage ratio (specific allowances for loans to total gross impaired loans)201006</v>
      </c>
      <c r="B68" s="6">
        <v>201006</v>
      </c>
      <c r="C68" s="7">
        <v>14</v>
      </c>
      <c r="D68" s="6" t="s">
        <v>26</v>
      </c>
      <c r="E68" s="6">
        <v>0.19661828810000001</v>
      </c>
      <c r="F68" s="6">
        <v>0.3402584253</v>
      </c>
      <c r="G68" s="6">
        <v>0.40866026960000001</v>
      </c>
      <c r="H68" s="6">
        <v>0.41156255899999999</v>
      </c>
      <c r="I68" s="6">
        <v>0.41950896269999999</v>
      </c>
      <c r="J68" s="6">
        <v>0.49264323160000001</v>
      </c>
      <c r="K68" s="6">
        <v>0.58430669410000002</v>
      </c>
      <c r="L68" s="8">
        <v>281928074512</v>
      </c>
      <c r="M68" s="8">
        <v>672043030212</v>
      </c>
      <c r="N68" s="6">
        <v>0.44748503960000002</v>
      </c>
      <c r="O68" s="6">
        <v>0.3961273059</v>
      </c>
      <c r="P68" s="5"/>
      <c r="Q68" s="5"/>
      <c r="R68" s="5"/>
      <c r="S68" s="9"/>
      <c r="T68" s="9"/>
      <c r="U68" s="5"/>
      <c r="V68" s="5" t="str">
        <f t="shared" si="2"/>
        <v>Impaired loans and Past due (&gt;90 days) loans to total loans4</v>
      </c>
      <c r="W68" s="10">
        <v>201309</v>
      </c>
      <c r="X68" s="11">
        <v>13</v>
      </c>
      <c r="Y68" s="10" t="s">
        <v>25</v>
      </c>
      <c r="Z68" s="11" t="s">
        <v>38</v>
      </c>
      <c r="AA68" s="11">
        <v>0.3231503906</v>
      </c>
      <c r="AB68" s="11">
        <v>4</v>
      </c>
      <c r="AC68" s="5"/>
      <c r="AD68" s="9"/>
      <c r="AE68" s="5"/>
      <c r="AF68" s="5"/>
      <c r="AG68" s="5"/>
      <c r="AH68" s="5"/>
      <c r="AI68" s="5"/>
      <c r="AJ68" s="5"/>
      <c r="AK68" s="5"/>
      <c r="AL68" s="5"/>
      <c r="AM68" s="5"/>
      <c r="AN68" s="5"/>
      <c r="AO68" s="5"/>
      <c r="AP68" s="5"/>
      <c r="AQ68" s="5"/>
      <c r="AR68" s="5"/>
      <c r="AS68" s="5"/>
      <c r="AT68" s="5"/>
      <c r="AU68" s="5"/>
      <c r="AV68" s="5"/>
      <c r="AW68" s="5"/>
      <c r="AX68" s="5"/>
      <c r="AY68" s="5"/>
      <c r="AZ68" s="5"/>
      <c r="BA68" s="5"/>
    </row>
    <row r="69" spans="1:53" x14ac:dyDescent="0.25">
      <c r="A69" s="5" t="str">
        <f t="shared" si="3"/>
        <v>Coverage ratio (specific allowances for loans to total gross impaired loans)201009</v>
      </c>
      <c r="B69" s="6">
        <v>201009</v>
      </c>
      <c r="C69" s="7">
        <v>14</v>
      </c>
      <c r="D69" s="6" t="s">
        <v>26</v>
      </c>
      <c r="E69" s="6">
        <v>0.2062141555</v>
      </c>
      <c r="F69" s="6">
        <v>0.34511392429999999</v>
      </c>
      <c r="G69" s="6">
        <v>0.4171505371</v>
      </c>
      <c r="H69" s="6">
        <v>0.41392123809999998</v>
      </c>
      <c r="I69" s="6">
        <v>0.42824691370000001</v>
      </c>
      <c r="J69" s="6">
        <v>0.48275629409999998</v>
      </c>
      <c r="K69" s="6">
        <v>0.59227259320000003</v>
      </c>
      <c r="L69" s="8">
        <v>304134953353</v>
      </c>
      <c r="M69" s="8">
        <v>710185978208</v>
      </c>
      <c r="N69" s="6">
        <v>0.45265829990000001</v>
      </c>
      <c r="O69" s="6">
        <v>0.39321968330000001</v>
      </c>
      <c r="P69" s="5"/>
      <c r="Q69" s="5"/>
      <c r="R69" s="5"/>
      <c r="S69" s="9"/>
      <c r="T69" s="9"/>
      <c r="U69" s="5"/>
      <c r="V69" s="5" t="str">
        <f t="shared" si="2"/>
        <v>Impaired loans and Past due (&gt;90 days) loans to total loans5</v>
      </c>
      <c r="W69" s="10">
        <v>201309</v>
      </c>
      <c r="X69" s="11">
        <v>13</v>
      </c>
      <c r="Y69" s="10" t="s">
        <v>25</v>
      </c>
      <c r="Z69" s="11">
        <v>1</v>
      </c>
      <c r="AA69" s="11">
        <v>0.26317800959999998</v>
      </c>
      <c r="AB69" s="11">
        <v>5</v>
      </c>
      <c r="AC69" s="5"/>
      <c r="AD69" s="9"/>
      <c r="AE69" s="5"/>
      <c r="AF69" s="5"/>
      <c r="AG69" s="5"/>
      <c r="AH69" s="5"/>
      <c r="AI69" s="5"/>
      <c r="AJ69" s="5"/>
      <c r="AK69" s="5"/>
      <c r="AL69" s="5"/>
      <c r="AM69" s="5"/>
      <c r="AN69" s="5"/>
      <c r="AO69" s="5"/>
      <c r="AP69" s="5"/>
      <c r="AQ69" s="5"/>
      <c r="AR69" s="5"/>
      <c r="AS69" s="5"/>
      <c r="AT69" s="5"/>
      <c r="AU69" s="5"/>
      <c r="AV69" s="5"/>
      <c r="AW69" s="5"/>
      <c r="AX69" s="5"/>
      <c r="AY69" s="5"/>
      <c r="AZ69" s="5"/>
      <c r="BA69" s="5"/>
    </row>
    <row r="70" spans="1:53" x14ac:dyDescent="0.25">
      <c r="A70" s="5" t="str">
        <f t="shared" si="3"/>
        <v>Coverage ratio (specific allowances for loans to total gross impaired loans)201012</v>
      </c>
      <c r="B70" s="6">
        <v>201012</v>
      </c>
      <c r="C70" s="7">
        <v>14</v>
      </c>
      <c r="D70" s="6" t="s">
        <v>26</v>
      </c>
      <c r="E70" s="6">
        <v>0.2212896959</v>
      </c>
      <c r="F70" s="6">
        <v>0.3346411158</v>
      </c>
      <c r="G70" s="6">
        <v>0.41777205560000003</v>
      </c>
      <c r="H70" s="6">
        <v>0.41317578900000002</v>
      </c>
      <c r="I70" s="6">
        <v>0.41674838679999998</v>
      </c>
      <c r="J70" s="6">
        <v>0.49526946319999998</v>
      </c>
      <c r="K70" s="6">
        <v>0.60035655740000005</v>
      </c>
      <c r="L70" s="8">
        <v>291412387344</v>
      </c>
      <c r="M70" s="8">
        <v>699252586400</v>
      </c>
      <c r="N70" s="6">
        <v>0.442660524</v>
      </c>
      <c r="O70" s="6">
        <v>0.39768404639999999</v>
      </c>
      <c r="P70" s="5"/>
      <c r="Q70" s="5"/>
      <c r="R70" s="5"/>
      <c r="S70" s="9"/>
      <c r="T70" s="9"/>
      <c r="U70" s="5"/>
      <c r="V70" s="5" t="str">
        <f t="shared" si="2"/>
        <v>Impaired loans and Past due (&gt;90 days) loans to total loans6</v>
      </c>
      <c r="W70" s="10">
        <v>201309</v>
      </c>
      <c r="X70" s="11">
        <v>13</v>
      </c>
      <c r="Y70" s="10" t="s">
        <v>25</v>
      </c>
      <c r="Z70" s="11">
        <v>9</v>
      </c>
      <c r="AA70" s="11">
        <v>0.21548521109999999</v>
      </c>
      <c r="AB70" s="11">
        <v>6</v>
      </c>
      <c r="AC70" s="5"/>
      <c r="AD70" s="9"/>
      <c r="AE70" s="5"/>
      <c r="AF70" s="5"/>
      <c r="AG70" s="5"/>
      <c r="AH70" s="5"/>
      <c r="AI70" s="5"/>
      <c r="AJ70" s="5"/>
      <c r="AK70" s="5"/>
      <c r="AL70" s="5"/>
      <c r="AM70" s="5"/>
      <c r="AN70" s="5"/>
      <c r="AO70" s="5"/>
      <c r="AP70" s="5"/>
      <c r="AQ70" s="5"/>
      <c r="AR70" s="5"/>
      <c r="AS70" s="5"/>
      <c r="AT70" s="5"/>
      <c r="AU70" s="5"/>
      <c r="AV70" s="5"/>
      <c r="AW70" s="5"/>
      <c r="AX70" s="5"/>
      <c r="AY70" s="5"/>
      <c r="AZ70" s="5"/>
      <c r="BA70" s="5"/>
    </row>
    <row r="71" spans="1:53" x14ac:dyDescent="0.25">
      <c r="A71" s="5" t="str">
        <f t="shared" si="3"/>
        <v>Coverage ratio (specific allowances for loans to total gross impaired loans)201103</v>
      </c>
      <c r="B71" s="6">
        <v>201103</v>
      </c>
      <c r="C71" s="7">
        <v>14</v>
      </c>
      <c r="D71" s="6" t="s">
        <v>26</v>
      </c>
      <c r="E71" s="6">
        <v>0.21251009330000001</v>
      </c>
      <c r="F71" s="6">
        <v>0.34216713900000001</v>
      </c>
      <c r="G71" s="6">
        <v>0.4264759957</v>
      </c>
      <c r="H71" s="6">
        <v>0.41706368739999999</v>
      </c>
      <c r="I71" s="6">
        <v>0.42656561679999999</v>
      </c>
      <c r="J71" s="6">
        <v>0.4829324894</v>
      </c>
      <c r="K71" s="6">
        <v>0.59876364439999996</v>
      </c>
      <c r="L71" s="8">
        <v>293381051599</v>
      </c>
      <c r="M71" s="8">
        <v>687774729192</v>
      </c>
      <c r="N71" s="6">
        <v>0.4388615877</v>
      </c>
      <c r="O71" s="6">
        <v>0.40214545810000002</v>
      </c>
      <c r="P71" s="5"/>
      <c r="Q71" s="5"/>
      <c r="R71" s="5"/>
      <c r="S71" s="9"/>
      <c r="T71" s="9"/>
      <c r="U71" s="5"/>
      <c r="V71" s="5" t="str">
        <f t="shared" si="2"/>
        <v>Impaired loans and Past due (&gt;90 days) loans to total loans7</v>
      </c>
      <c r="W71" s="10">
        <v>201309</v>
      </c>
      <c r="X71" s="11">
        <v>13</v>
      </c>
      <c r="Y71" s="10" t="s">
        <v>25</v>
      </c>
      <c r="Z71" s="11" t="s">
        <v>35</v>
      </c>
      <c r="AA71" s="11">
        <v>0.174126803</v>
      </c>
      <c r="AB71" s="11">
        <v>7</v>
      </c>
      <c r="AC71" s="5"/>
      <c r="AD71" s="9"/>
      <c r="AE71" s="5"/>
      <c r="AF71" s="5"/>
      <c r="AG71" s="5"/>
      <c r="AH71" s="5"/>
      <c r="AI71" s="5"/>
      <c r="AJ71" s="5"/>
      <c r="AK71" s="5"/>
      <c r="AL71" s="5"/>
      <c r="AM71" s="5"/>
      <c r="AN71" s="5"/>
      <c r="AO71" s="5"/>
      <c r="AP71" s="5"/>
      <c r="AQ71" s="5"/>
      <c r="AR71" s="5"/>
      <c r="AS71" s="5"/>
      <c r="AT71" s="5"/>
      <c r="AU71" s="5"/>
      <c r="AV71" s="5"/>
      <c r="AW71" s="5"/>
      <c r="AX71" s="5"/>
      <c r="AY71" s="5"/>
      <c r="AZ71" s="5"/>
      <c r="BA71" s="5"/>
    </row>
    <row r="72" spans="1:53" x14ac:dyDescent="0.25">
      <c r="A72" s="5" t="str">
        <f t="shared" si="3"/>
        <v>Coverage ratio (specific allowances for loans to total gross impaired loans)201106</v>
      </c>
      <c r="B72" s="6">
        <v>201106</v>
      </c>
      <c r="C72" s="7">
        <v>14</v>
      </c>
      <c r="D72" s="6" t="s">
        <v>26</v>
      </c>
      <c r="E72" s="6">
        <v>0.1958082528</v>
      </c>
      <c r="F72" s="6">
        <v>0.33737143759999999</v>
      </c>
      <c r="G72" s="6">
        <v>0.412474008</v>
      </c>
      <c r="H72" s="6">
        <v>0.40584835949999998</v>
      </c>
      <c r="I72" s="6">
        <v>0.41476675390000001</v>
      </c>
      <c r="J72" s="6">
        <v>0.46637736689999998</v>
      </c>
      <c r="K72" s="6">
        <v>0.6065608589</v>
      </c>
      <c r="L72" s="8">
        <v>313064659036</v>
      </c>
      <c r="M72" s="8">
        <v>754796897450</v>
      </c>
      <c r="N72" s="6">
        <v>0.44401051520000001</v>
      </c>
      <c r="O72" s="6">
        <v>0.3896553593</v>
      </c>
      <c r="P72" s="5"/>
      <c r="Q72" s="5"/>
      <c r="R72" s="5"/>
      <c r="S72" s="9"/>
      <c r="T72" s="9"/>
      <c r="U72" s="5"/>
      <c r="V72" s="5" t="str">
        <f t="shared" si="2"/>
        <v>Impaired loans and Past due (&gt;90 days) loans to total loans8</v>
      </c>
      <c r="W72" s="10">
        <v>201309</v>
      </c>
      <c r="X72" s="11">
        <v>13</v>
      </c>
      <c r="Y72" s="10" t="s">
        <v>25</v>
      </c>
      <c r="Z72" s="11">
        <v>10</v>
      </c>
      <c r="AA72" s="11">
        <v>0.153179607</v>
      </c>
      <c r="AB72" s="11">
        <v>8</v>
      </c>
      <c r="AC72" s="5"/>
      <c r="AD72" s="9"/>
      <c r="AE72" s="5"/>
      <c r="AF72" s="5"/>
      <c r="AG72" s="5"/>
      <c r="AH72" s="5"/>
      <c r="AI72" s="5"/>
      <c r="AJ72" s="5"/>
      <c r="AK72" s="5"/>
      <c r="AL72" s="5"/>
      <c r="AM72" s="5"/>
      <c r="AN72" s="5"/>
      <c r="AO72" s="5"/>
      <c r="AP72" s="5"/>
      <c r="AQ72" s="5"/>
      <c r="AR72" s="5"/>
      <c r="AS72" s="5"/>
      <c r="AT72" s="5"/>
      <c r="AU72" s="5"/>
      <c r="AV72" s="5"/>
      <c r="AW72" s="5"/>
      <c r="AX72" s="5"/>
      <c r="AY72" s="5"/>
      <c r="AZ72" s="5"/>
      <c r="BA72" s="5"/>
    </row>
    <row r="73" spans="1:53" x14ac:dyDescent="0.25">
      <c r="A73" s="5" t="str">
        <f t="shared" si="3"/>
        <v>Coverage ratio (specific allowances for loans to total gross impaired loans)201109</v>
      </c>
      <c r="B73" s="6">
        <v>201109</v>
      </c>
      <c r="C73" s="7">
        <v>14</v>
      </c>
      <c r="D73" s="6" t="s">
        <v>26</v>
      </c>
      <c r="E73" s="6">
        <v>0.19350985479999999</v>
      </c>
      <c r="F73" s="6">
        <v>0.33658666860000003</v>
      </c>
      <c r="G73" s="6">
        <v>0.41356172940000002</v>
      </c>
      <c r="H73" s="6">
        <v>0.407187301</v>
      </c>
      <c r="I73" s="6">
        <v>0.4093362626</v>
      </c>
      <c r="J73" s="6">
        <v>0.45598604129999998</v>
      </c>
      <c r="K73" s="6">
        <v>0.62380364980000003</v>
      </c>
      <c r="L73" s="8">
        <v>317178885698</v>
      </c>
      <c r="M73" s="8">
        <v>774861439635</v>
      </c>
      <c r="N73" s="6">
        <v>0.4521691357</v>
      </c>
      <c r="O73" s="6">
        <v>0.39125944439999999</v>
      </c>
      <c r="P73" s="5"/>
      <c r="Q73" s="5"/>
      <c r="R73" s="5"/>
      <c r="S73" s="9"/>
      <c r="T73" s="9"/>
      <c r="U73" s="5"/>
      <c r="V73" s="5" t="str">
        <f t="shared" si="2"/>
        <v>Impaired loans and Past due (&gt;90 days) loans to total loans9</v>
      </c>
      <c r="W73" s="10">
        <v>201309</v>
      </c>
      <c r="X73" s="11">
        <v>13</v>
      </c>
      <c r="Y73" s="10" t="s">
        <v>25</v>
      </c>
      <c r="Z73" s="11">
        <v>11</v>
      </c>
      <c r="AA73" s="11">
        <v>9.0403019000000001E-2</v>
      </c>
      <c r="AB73" s="11">
        <v>9</v>
      </c>
      <c r="AC73" s="5"/>
      <c r="AD73" s="9"/>
      <c r="AE73" s="5"/>
      <c r="AF73" s="5"/>
      <c r="AG73" s="5"/>
      <c r="AH73" s="5"/>
      <c r="AI73" s="5"/>
      <c r="AJ73" s="5"/>
      <c r="AK73" s="5"/>
      <c r="AL73" s="5"/>
      <c r="AM73" s="5"/>
      <c r="AN73" s="5"/>
      <c r="AO73" s="5"/>
      <c r="AP73" s="5"/>
      <c r="AQ73" s="5"/>
      <c r="AR73" s="5"/>
      <c r="AS73" s="5"/>
      <c r="AT73" s="5"/>
      <c r="AU73" s="5"/>
      <c r="AV73" s="5"/>
      <c r="AW73" s="5"/>
      <c r="AX73" s="5"/>
      <c r="AY73" s="5"/>
      <c r="AZ73" s="5"/>
      <c r="BA73" s="5"/>
    </row>
    <row r="74" spans="1:53" x14ac:dyDescent="0.25">
      <c r="A74" s="5" t="str">
        <f t="shared" si="3"/>
        <v>Coverage ratio (specific allowances for loans to total gross impaired loans)201112</v>
      </c>
      <c r="B74" s="6">
        <v>201112</v>
      </c>
      <c r="C74" s="7">
        <v>14</v>
      </c>
      <c r="D74" s="6" t="s">
        <v>26</v>
      </c>
      <c r="E74" s="6">
        <v>0.1979542094</v>
      </c>
      <c r="F74" s="6">
        <v>0.34287960989999999</v>
      </c>
      <c r="G74" s="6">
        <v>0.41175288710000002</v>
      </c>
      <c r="H74" s="6">
        <v>0.41656478790000001</v>
      </c>
      <c r="I74" s="6">
        <v>0.41220005879999999</v>
      </c>
      <c r="J74" s="6">
        <v>0.48681637620000001</v>
      </c>
      <c r="K74" s="6">
        <v>0.65524532040000005</v>
      </c>
      <c r="L74" s="8">
        <v>348480183685</v>
      </c>
      <c r="M74" s="8">
        <v>845415172097</v>
      </c>
      <c r="N74" s="6">
        <v>0.44554808159999998</v>
      </c>
      <c r="O74" s="6">
        <v>0.39587710949999999</v>
      </c>
      <c r="P74" s="5"/>
      <c r="Q74" s="5"/>
      <c r="R74" s="5"/>
      <c r="S74" s="9"/>
      <c r="T74" s="9"/>
      <c r="U74" s="5"/>
      <c r="V74" s="5" t="str">
        <f t="shared" si="2"/>
        <v>Impaired loans and Past due (&gt;90 days) loans to total loans10</v>
      </c>
      <c r="W74" s="10">
        <v>201309</v>
      </c>
      <c r="X74" s="11">
        <v>13</v>
      </c>
      <c r="Y74" s="10" t="s">
        <v>25</v>
      </c>
      <c r="Z74" s="11" t="s">
        <v>44</v>
      </c>
      <c r="AA74" s="11">
        <v>8.7991815799999998E-2</v>
      </c>
      <c r="AB74" s="11">
        <v>10</v>
      </c>
      <c r="AC74" s="5"/>
      <c r="AD74" s="9"/>
      <c r="AE74" s="5"/>
      <c r="AF74" s="5"/>
      <c r="AG74" s="5"/>
      <c r="AH74" s="5"/>
      <c r="AI74" s="5"/>
      <c r="AJ74" s="5"/>
      <c r="AK74" s="5"/>
      <c r="AL74" s="5"/>
      <c r="AM74" s="5"/>
      <c r="AN74" s="5"/>
      <c r="AO74" s="5"/>
      <c r="AP74" s="5"/>
      <c r="AQ74" s="5"/>
      <c r="AR74" s="5"/>
      <c r="AS74" s="5"/>
      <c r="AT74" s="5"/>
      <c r="AU74" s="5"/>
      <c r="AV74" s="5"/>
      <c r="AW74" s="5"/>
      <c r="AX74" s="5"/>
      <c r="AY74" s="5"/>
      <c r="AZ74" s="5"/>
      <c r="BA74" s="5"/>
    </row>
    <row r="75" spans="1:53" x14ac:dyDescent="0.25">
      <c r="A75" s="5" t="str">
        <f t="shared" si="3"/>
        <v>Coverage ratio (specific allowances for loans to total gross impaired loans)201203</v>
      </c>
      <c r="B75" s="6">
        <v>201203</v>
      </c>
      <c r="C75" s="7">
        <v>14</v>
      </c>
      <c r="D75" s="6" t="s">
        <v>26</v>
      </c>
      <c r="E75" s="6">
        <v>0.19235418670000001</v>
      </c>
      <c r="F75" s="6">
        <v>0.34657881019999998</v>
      </c>
      <c r="G75" s="6">
        <v>0.41236948400000001</v>
      </c>
      <c r="H75" s="6">
        <v>0.41245207740000001</v>
      </c>
      <c r="I75" s="6">
        <v>0.41218660169999999</v>
      </c>
      <c r="J75" s="6">
        <v>0.483629054</v>
      </c>
      <c r="K75" s="6">
        <v>0.66283184120000005</v>
      </c>
      <c r="L75" s="8">
        <v>349646406768</v>
      </c>
      <c r="M75" s="8">
        <v>848272130491</v>
      </c>
      <c r="N75" s="6">
        <v>0.43166524179999999</v>
      </c>
      <c r="O75" s="6">
        <v>0.39908318580000002</v>
      </c>
      <c r="P75" s="5"/>
      <c r="Q75" s="5"/>
      <c r="R75" s="5"/>
      <c r="S75" s="9"/>
      <c r="T75" s="9"/>
      <c r="U75" s="5"/>
      <c r="V75" s="5" t="str">
        <f t="shared" si="2"/>
        <v>Impaired loans and Past due (&gt;90 days) loans to total loans11</v>
      </c>
      <c r="W75" s="10">
        <v>201309</v>
      </c>
      <c r="X75" s="11">
        <v>13</v>
      </c>
      <c r="Y75" s="10" t="s">
        <v>25</v>
      </c>
      <c r="Z75" s="11">
        <v>6</v>
      </c>
      <c r="AA75" s="11">
        <v>8.5298232099999996E-2</v>
      </c>
      <c r="AB75" s="11">
        <v>11</v>
      </c>
      <c r="AC75" s="5"/>
      <c r="AD75" s="9"/>
      <c r="AE75" s="5"/>
      <c r="AF75" s="5"/>
      <c r="AG75" s="5"/>
      <c r="AH75" s="5"/>
      <c r="AI75" s="5"/>
      <c r="AJ75" s="5"/>
      <c r="AK75" s="5"/>
      <c r="AL75" s="5"/>
      <c r="AM75" s="5"/>
      <c r="AN75" s="5"/>
      <c r="AO75" s="5"/>
      <c r="AP75" s="5"/>
      <c r="AQ75" s="5"/>
      <c r="AR75" s="5"/>
      <c r="AS75" s="5"/>
      <c r="AT75" s="5"/>
      <c r="AU75" s="5"/>
      <c r="AV75" s="5"/>
      <c r="AW75" s="5"/>
      <c r="AX75" s="5"/>
      <c r="AY75" s="5"/>
      <c r="AZ75" s="5"/>
      <c r="BA75" s="5"/>
    </row>
    <row r="76" spans="1:53" x14ac:dyDescent="0.25">
      <c r="A76" s="5" t="str">
        <f t="shared" si="3"/>
        <v>Coverage ratio (specific allowances for loans to total gross impaired loans)201206</v>
      </c>
      <c r="B76" s="6">
        <v>201206</v>
      </c>
      <c r="C76" s="7">
        <v>14</v>
      </c>
      <c r="D76" s="6" t="s">
        <v>26</v>
      </c>
      <c r="E76" s="6">
        <v>0.20058109139999999</v>
      </c>
      <c r="F76" s="6">
        <v>0.35577946970000002</v>
      </c>
      <c r="G76" s="6">
        <v>0.40861871640000003</v>
      </c>
      <c r="H76" s="6">
        <v>0.41374918370000002</v>
      </c>
      <c r="I76" s="6">
        <v>0.41502437460000002</v>
      </c>
      <c r="J76" s="6">
        <v>0.479065888</v>
      </c>
      <c r="K76" s="6">
        <v>0.64857377790000004</v>
      </c>
      <c r="L76" s="8">
        <v>365568914567</v>
      </c>
      <c r="M76" s="8">
        <v>880837215758</v>
      </c>
      <c r="N76" s="6">
        <v>0.45819448639999999</v>
      </c>
      <c r="O76" s="6">
        <v>0.39259596879999997</v>
      </c>
      <c r="P76" s="5"/>
      <c r="Q76" s="5"/>
      <c r="R76" s="5"/>
      <c r="S76" s="9"/>
      <c r="T76" s="9"/>
      <c r="U76" s="5"/>
      <c r="V76" s="5" t="str">
        <f t="shared" si="2"/>
        <v>Impaired loans and Past due (&gt;90 days) loans to total loans12</v>
      </c>
      <c r="W76" s="10">
        <v>201309</v>
      </c>
      <c r="X76" s="11">
        <v>13</v>
      </c>
      <c r="Y76" s="10" t="s">
        <v>25</v>
      </c>
      <c r="Z76" s="11">
        <v>2</v>
      </c>
      <c r="AA76" s="11">
        <v>5.0847748999999998E-2</v>
      </c>
      <c r="AB76" s="11">
        <v>12</v>
      </c>
      <c r="AC76" s="5"/>
      <c r="AD76" s="9"/>
      <c r="AE76" s="5"/>
      <c r="AF76" s="5"/>
      <c r="AG76" s="5"/>
      <c r="AH76" s="5"/>
      <c r="AI76" s="5"/>
      <c r="AJ76" s="5"/>
      <c r="AK76" s="5"/>
      <c r="AL76" s="5"/>
      <c r="AM76" s="5"/>
      <c r="AN76" s="5"/>
      <c r="AO76" s="5"/>
      <c r="AP76" s="5"/>
      <c r="AQ76" s="5"/>
      <c r="AR76" s="5"/>
      <c r="AS76" s="5"/>
      <c r="AT76" s="5"/>
      <c r="AU76" s="5"/>
      <c r="AV76" s="5"/>
      <c r="AW76" s="5"/>
      <c r="AX76" s="5"/>
      <c r="AY76" s="5"/>
      <c r="AZ76" s="5"/>
      <c r="BA76" s="5"/>
    </row>
    <row r="77" spans="1:53" x14ac:dyDescent="0.25">
      <c r="A77" s="5" t="str">
        <f t="shared" si="3"/>
        <v>Coverage ratio (specific allowances for loans to total gross impaired loans)201209</v>
      </c>
      <c r="B77" s="6">
        <v>201209</v>
      </c>
      <c r="C77" s="7">
        <v>14</v>
      </c>
      <c r="D77" s="6" t="s">
        <v>26</v>
      </c>
      <c r="E77" s="6">
        <v>0.21438102479999999</v>
      </c>
      <c r="F77" s="6">
        <v>0.3483456714</v>
      </c>
      <c r="G77" s="6">
        <v>0.4070339415</v>
      </c>
      <c r="H77" s="6">
        <v>0.41326924459999997</v>
      </c>
      <c r="I77" s="6">
        <v>0.41444891499999997</v>
      </c>
      <c r="J77" s="6">
        <v>0.4888474579</v>
      </c>
      <c r="K77" s="6">
        <v>0.66326262089999999</v>
      </c>
      <c r="L77" s="8">
        <v>377631750807</v>
      </c>
      <c r="M77" s="8">
        <v>911165977724</v>
      </c>
      <c r="N77" s="6">
        <v>0.45674863589999998</v>
      </c>
      <c r="O77" s="6">
        <v>0.38108609290000001</v>
      </c>
      <c r="P77" s="5"/>
      <c r="Q77" s="5"/>
      <c r="R77" s="5"/>
      <c r="S77" s="9"/>
      <c r="T77" s="9"/>
      <c r="U77" s="5"/>
      <c r="V77" s="5" t="str">
        <f t="shared" si="2"/>
        <v>Impaired loans and Past due (&gt;90 days) loans to total loans13</v>
      </c>
      <c r="W77" s="10">
        <v>201309</v>
      </c>
      <c r="X77" s="11">
        <v>13</v>
      </c>
      <c r="Y77" s="10" t="s">
        <v>25</v>
      </c>
      <c r="Z77" s="11" t="s">
        <v>31</v>
      </c>
      <c r="AA77" s="11">
        <v>3.8438325199999998E-2</v>
      </c>
      <c r="AB77" s="11">
        <v>13</v>
      </c>
      <c r="AC77" s="5"/>
      <c r="AD77" s="9"/>
      <c r="AE77" s="5"/>
      <c r="AF77" s="5"/>
      <c r="AG77" s="5"/>
      <c r="AH77" s="5"/>
      <c r="AI77" s="5"/>
      <c r="AJ77" s="5"/>
      <c r="AK77" s="5"/>
      <c r="AL77" s="5"/>
      <c r="AM77" s="5"/>
      <c r="AN77" s="5"/>
      <c r="AO77" s="5"/>
      <c r="AP77" s="5"/>
      <c r="AQ77" s="5"/>
      <c r="AR77" s="5"/>
      <c r="AS77" s="5"/>
      <c r="AT77" s="5"/>
      <c r="AU77" s="5"/>
      <c r="AV77" s="5"/>
      <c r="AW77" s="5"/>
      <c r="AX77" s="5"/>
      <c r="AY77" s="5"/>
      <c r="AZ77" s="5"/>
      <c r="BA77" s="5"/>
    </row>
    <row r="78" spans="1:53" x14ac:dyDescent="0.25">
      <c r="A78" s="5" t="str">
        <f t="shared" si="3"/>
        <v>Coverage ratio (specific allowances for loans to total gross impaired loans)201212</v>
      </c>
      <c r="B78" s="6">
        <v>201212</v>
      </c>
      <c r="C78" s="7">
        <v>14</v>
      </c>
      <c r="D78" s="6" t="s">
        <v>26</v>
      </c>
      <c r="E78" s="6">
        <v>0.20888107859999999</v>
      </c>
      <c r="F78" s="6">
        <v>0.34549377329999997</v>
      </c>
      <c r="G78" s="6">
        <v>0.41379427330000002</v>
      </c>
      <c r="H78" s="6">
        <v>0.4172061775</v>
      </c>
      <c r="I78" s="6">
        <v>0.41997263569999999</v>
      </c>
      <c r="J78" s="6">
        <v>0.48829563770000001</v>
      </c>
      <c r="K78" s="6">
        <v>0.63121569369999997</v>
      </c>
      <c r="L78" s="8">
        <v>381450362331</v>
      </c>
      <c r="M78" s="8">
        <v>908274325384</v>
      </c>
      <c r="N78" s="6">
        <v>0.4479532591</v>
      </c>
      <c r="O78" s="6">
        <v>0.40271530570000003</v>
      </c>
      <c r="P78" s="5"/>
      <c r="Q78" s="5"/>
      <c r="R78" s="5"/>
      <c r="S78" s="9"/>
      <c r="T78" s="9"/>
      <c r="U78" s="5"/>
      <c r="V78" s="5" t="str">
        <f t="shared" si="2"/>
        <v>Impaired loans and Past due (&gt;90 days) loans to total loans14</v>
      </c>
      <c r="W78" s="10">
        <v>201309</v>
      </c>
      <c r="X78" s="11">
        <v>13</v>
      </c>
      <c r="Y78" s="10" t="s">
        <v>25</v>
      </c>
      <c r="Z78" s="11" t="s">
        <v>29</v>
      </c>
      <c r="AA78" s="11">
        <v>3.6698848899999997E-2</v>
      </c>
      <c r="AB78" s="11">
        <v>14</v>
      </c>
      <c r="AC78" s="5"/>
      <c r="AD78" s="9"/>
      <c r="AE78" s="5"/>
      <c r="AF78" s="5"/>
      <c r="AG78" s="5"/>
      <c r="AH78" s="5"/>
      <c r="AI78" s="5"/>
      <c r="AJ78" s="5"/>
      <c r="AK78" s="5"/>
      <c r="AL78" s="5"/>
      <c r="AM78" s="5"/>
      <c r="AN78" s="5"/>
      <c r="AO78" s="5"/>
      <c r="AP78" s="5"/>
      <c r="AQ78" s="5"/>
      <c r="AR78" s="5"/>
      <c r="AS78" s="5"/>
      <c r="AT78" s="5"/>
      <c r="AU78" s="5"/>
      <c r="AV78" s="5"/>
      <c r="AW78" s="5"/>
      <c r="AX78" s="5"/>
      <c r="AY78" s="5"/>
      <c r="AZ78" s="5"/>
      <c r="BA78" s="5"/>
    </row>
    <row r="79" spans="1:53" x14ac:dyDescent="0.25">
      <c r="A79" s="5" t="str">
        <f t="shared" si="3"/>
        <v>Coverage ratio (specific allowances for loans to total gross impaired loans)201303</v>
      </c>
      <c r="B79" s="6">
        <v>201303</v>
      </c>
      <c r="C79" s="7">
        <v>14</v>
      </c>
      <c r="D79" s="6" t="s">
        <v>26</v>
      </c>
      <c r="E79" s="6">
        <v>0.21918525380000001</v>
      </c>
      <c r="F79" s="6">
        <v>0.34163757319999999</v>
      </c>
      <c r="G79" s="6">
        <v>0.42962828920000001</v>
      </c>
      <c r="H79" s="6">
        <v>0.42046966130000002</v>
      </c>
      <c r="I79" s="6">
        <v>0.42720235509999999</v>
      </c>
      <c r="J79" s="6">
        <v>0.51062272980000001</v>
      </c>
      <c r="K79" s="6">
        <v>0.61273203700000001</v>
      </c>
      <c r="L79" s="8">
        <v>391353135519</v>
      </c>
      <c r="M79" s="8">
        <v>916083750177</v>
      </c>
      <c r="N79" s="6">
        <v>0.44188448470000002</v>
      </c>
      <c r="O79" s="6">
        <v>0.40959803859999999</v>
      </c>
      <c r="P79" s="5"/>
      <c r="Q79" s="5"/>
      <c r="R79" s="5"/>
      <c r="S79" s="9"/>
      <c r="T79" s="9"/>
      <c r="U79" s="5"/>
      <c r="V79" s="5" t="str">
        <f t="shared" si="2"/>
        <v>Impaired loans and Past due (&gt;90 days) loans to total loans15</v>
      </c>
      <c r="W79" s="10">
        <v>201309</v>
      </c>
      <c r="X79" s="11">
        <v>13</v>
      </c>
      <c r="Y79" s="10" t="s">
        <v>25</v>
      </c>
      <c r="Z79" s="11">
        <v>7</v>
      </c>
      <c r="AA79" s="11">
        <v>2.8946397400000001E-2</v>
      </c>
      <c r="AB79" s="11">
        <v>15</v>
      </c>
      <c r="AC79" s="5"/>
      <c r="AD79" s="9"/>
      <c r="AE79" s="5"/>
      <c r="AF79" s="5"/>
      <c r="AG79" s="5"/>
      <c r="AH79" s="5"/>
      <c r="AI79" s="5"/>
      <c r="AJ79" s="5"/>
      <c r="AK79" s="5"/>
      <c r="AL79" s="5"/>
      <c r="AM79" s="5"/>
      <c r="AN79" s="5"/>
      <c r="AO79" s="5"/>
      <c r="AP79" s="5"/>
      <c r="AQ79" s="5"/>
      <c r="AR79" s="5"/>
      <c r="AS79" s="5"/>
      <c r="AT79" s="5"/>
      <c r="AU79" s="5"/>
      <c r="AV79" s="5"/>
      <c r="AW79" s="5"/>
      <c r="AX79" s="5"/>
      <c r="AY79" s="5"/>
      <c r="AZ79" s="5"/>
      <c r="BA79" s="5"/>
    </row>
    <row r="80" spans="1:53" x14ac:dyDescent="0.25">
      <c r="A80" s="5" t="str">
        <f t="shared" si="3"/>
        <v>Coverage ratio (specific allowances for loans to total gross impaired loans)201306</v>
      </c>
      <c r="B80" s="6">
        <v>201306</v>
      </c>
      <c r="C80" s="7">
        <v>14</v>
      </c>
      <c r="D80" s="6" t="s">
        <v>26</v>
      </c>
      <c r="E80" s="6">
        <v>0.2050935059</v>
      </c>
      <c r="F80" s="6">
        <v>0.33689001810000002</v>
      </c>
      <c r="G80" s="6">
        <v>0.43296526639999999</v>
      </c>
      <c r="H80" s="6">
        <v>0.41641837440000001</v>
      </c>
      <c r="I80" s="6">
        <v>0.4272584391</v>
      </c>
      <c r="J80" s="6">
        <v>0.50742936329999999</v>
      </c>
      <c r="K80" s="6">
        <v>0.59828896980000001</v>
      </c>
      <c r="L80" s="8">
        <v>399449321303</v>
      </c>
      <c r="M80" s="8">
        <v>934912654088</v>
      </c>
      <c r="N80" s="6">
        <v>0.45287476580000002</v>
      </c>
      <c r="O80" s="6">
        <v>0.41688553560000002</v>
      </c>
      <c r="P80" s="5"/>
      <c r="Q80" s="5"/>
      <c r="R80" s="5"/>
      <c r="S80" s="9"/>
      <c r="T80" s="9"/>
      <c r="U80" s="5"/>
      <c r="V80" s="5" t="str">
        <f t="shared" si="2"/>
        <v>Impaired loans and Past due (&gt;90 days) loans to total loans16</v>
      </c>
      <c r="W80" s="10">
        <v>201309</v>
      </c>
      <c r="X80" s="11">
        <v>13</v>
      </c>
      <c r="Y80" s="10" t="s">
        <v>25</v>
      </c>
      <c r="Z80" s="11">
        <v>8</v>
      </c>
      <c r="AA80" s="11">
        <v>2.4346861800000001E-2</v>
      </c>
      <c r="AB80" s="11">
        <v>16</v>
      </c>
      <c r="AC80" s="5"/>
      <c r="AD80" s="9"/>
      <c r="AE80" s="5"/>
      <c r="AF80" s="5"/>
      <c r="AG80" s="5"/>
      <c r="AH80" s="5"/>
      <c r="AI80" s="5"/>
      <c r="AJ80" s="5"/>
      <c r="AK80" s="5"/>
      <c r="AL80" s="5"/>
      <c r="AM80" s="5"/>
      <c r="AN80" s="5"/>
      <c r="AO80" s="5"/>
      <c r="AP80" s="5"/>
      <c r="AQ80" s="5"/>
      <c r="AR80" s="5"/>
      <c r="AS80" s="5"/>
      <c r="AT80" s="5"/>
      <c r="AU80" s="5"/>
      <c r="AV80" s="5"/>
      <c r="AW80" s="5"/>
      <c r="AX80" s="5"/>
      <c r="AY80" s="5"/>
      <c r="AZ80" s="5"/>
      <c r="BA80" s="5"/>
    </row>
    <row r="81" spans="1:53" x14ac:dyDescent="0.25">
      <c r="A81" s="5" t="str">
        <f t="shared" si="3"/>
        <v>Coverage ratio (specific allowances for loans to total gross impaired loans)201309</v>
      </c>
      <c r="B81" s="6">
        <v>201309</v>
      </c>
      <c r="C81" s="7">
        <v>14</v>
      </c>
      <c r="D81" s="6" t="s">
        <v>26</v>
      </c>
      <c r="E81" s="6">
        <v>0.226610126</v>
      </c>
      <c r="F81" s="6">
        <v>0.34733700099999998</v>
      </c>
      <c r="G81" s="6">
        <v>0.4416073559</v>
      </c>
      <c r="H81" s="6">
        <v>0.42900447809999998</v>
      </c>
      <c r="I81" s="6">
        <v>0.44810715299999998</v>
      </c>
      <c r="J81" s="6">
        <v>0.51103362600000002</v>
      </c>
      <c r="K81" s="6">
        <v>0.60117146939999999</v>
      </c>
      <c r="L81" s="8">
        <v>406651197322</v>
      </c>
      <c r="M81" s="8">
        <v>907486512088</v>
      </c>
      <c r="N81" s="6">
        <v>0.44573690329999999</v>
      </c>
      <c r="O81" s="6">
        <v>0.43153931579999999</v>
      </c>
      <c r="P81" s="5"/>
      <c r="Q81" s="5"/>
      <c r="R81" s="5"/>
      <c r="S81" s="9"/>
      <c r="T81" s="9"/>
      <c r="U81" s="5"/>
      <c r="V81" s="5" t="str">
        <f t="shared" si="2"/>
        <v>Impaired loans and Past due (&gt;90 days) loans to total loans17</v>
      </c>
      <c r="W81" s="10">
        <v>201309</v>
      </c>
      <c r="X81" s="11">
        <v>13</v>
      </c>
      <c r="Y81" s="10" t="s">
        <v>25</v>
      </c>
      <c r="Z81" s="11" t="s">
        <v>23</v>
      </c>
      <c r="AA81" s="11">
        <v>1.78989183E-2</v>
      </c>
      <c r="AB81" s="11">
        <v>17</v>
      </c>
      <c r="AC81" s="5"/>
      <c r="AD81" s="9"/>
      <c r="AE81" s="5"/>
      <c r="AF81" s="5"/>
      <c r="AG81" s="5"/>
      <c r="AH81" s="5"/>
      <c r="AI81" s="5"/>
      <c r="AJ81" s="5"/>
      <c r="AK81" s="5"/>
      <c r="AL81" s="5"/>
      <c r="AM81" s="5"/>
      <c r="AN81" s="5"/>
      <c r="AO81" s="5"/>
      <c r="AP81" s="5"/>
      <c r="AQ81" s="5"/>
      <c r="AR81" s="5"/>
      <c r="AS81" s="5"/>
      <c r="AT81" s="5"/>
      <c r="AU81" s="5"/>
      <c r="AV81" s="5"/>
      <c r="AW81" s="5"/>
      <c r="AX81" s="5"/>
      <c r="AY81" s="5"/>
      <c r="AZ81" s="5"/>
      <c r="BA81" s="5"/>
    </row>
    <row r="82" spans="1:53" x14ac:dyDescent="0.25">
      <c r="A82" s="5" t="str">
        <f t="shared" si="3"/>
        <v>Impaired financial assets to total assets200912</v>
      </c>
      <c r="B82" s="6">
        <v>200912</v>
      </c>
      <c r="C82" s="7">
        <v>18</v>
      </c>
      <c r="D82" s="6" t="s">
        <v>27</v>
      </c>
      <c r="E82" s="6">
        <v>3.0743063999999999E-3</v>
      </c>
      <c r="F82" s="6">
        <v>1.00755536E-2</v>
      </c>
      <c r="G82" s="6">
        <v>1.8541738799999999E-2</v>
      </c>
      <c r="H82" s="6">
        <v>3.1075686000000002E-2</v>
      </c>
      <c r="I82" s="6">
        <v>1.5894324200000001E-2</v>
      </c>
      <c r="J82" s="6">
        <v>3.5287496799999998E-2</v>
      </c>
      <c r="K82" s="6">
        <v>0.1006616825</v>
      </c>
      <c r="L82" s="8">
        <v>396558449960</v>
      </c>
      <c r="M82" s="8">
        <v>24949689000000</v>
      </c>
      <c r="N82" s="6">
        <v>1.2404876299999999E-2</v>
      </c>
      <c r="O82" s="6">
        <v>2.46671379E-2</v>
      </c>
      <c r="P82" s="5"/>
      <c r="Q82" s="5"/>
      <c r="R82" s="5"/>
      <c r="S82" s="9"/>
      <c r="T82" s="9"/>
      <c r="U82" s="5"/>
      <c r="V82" s="5" t="str">
        <f t="shared" si="2"/>
        <v>Impaired loans and Past due (&gt;90 days) loans to total loans18</v>
      </c>
      <c r="W82" s="10">
        <v>201309</v>
      </c>
      <c r="X82" s="11">
        <v>13</v>
      </c>
      <c r="Y82" s="10" t="s">
        <v>25</v>
      </c>
      <c r="Z82" s="11" t="s">
        <v>40</v>
      </c>
      <c r="AA82" s="11">
        <v>1.5857056599999999E-2</v>
      </c>
      <c r="AB82" s="11">
        <v>18</v>
      </c>
      <c r="AC82" s="5"/>
      <c r="AD82" s="9"/>
      <c r="AE82" s="5"/>
      <c r="AF82" s="5"/>
      <c r="AG82" s="5"/>
      <c r="AH82" s="5"/>
      <c r="AI82" s="5"/>
      <c r="AJ82" s="5"/>
      <c r="AK82" s="5"/>
      <c r="AL82" s="5"/>
      <c r="AM82" s="5"/>
      <c r="AN82" s="5"/>
      <c r="AO82" s="5"/>
      <c r="AP82" s="5"/>
      <c r="AQ82" s="5"/>
      <c r="AR82" s="5"/>
      <c r="AS82" s="5"/>
      <c r="AT82" s="5"/>
      <c r="AU82" s="5"/>
      <c r="AV82" s="5"/>
      <c r="AW82" s="5"/>
      <c r="AX82" s="5"/>
      <c r="AY82" s="5"/>
      <c r="AZ82" s="5"/>
      <c r="BA82" s="5"/>
    </row>
    <row r="83" spans="1:53" x14ac:dyDescent="0.25">
      <c r="A83" s="5" t="str">
        <f t="shared" si="3"/>
        <v>Impaired financial assets to total assets201003</v>
      </c>
      <c r="B83" s="6">
        <v>201003</v>
      </c>
      <c r="C83" s="7">
        <v>18</v>
      </c>
      <c r="D83" s="6" t="s">
        <v>27</v>
      </c>
      <c r="E83" s="6">
        <v>3.1636883000000001E-3</v>
      </c>
      <c r="F83" s="6">
        <v>1.1311187E-2</v>
      </c>
      <c r="G83" s="6">
        <v>1.9010089500000001E-2</v>
      </c>
      <c r="H83" s="6">
        <v>3.2106690399999999E-2</v>
      </c>
      <c r="I83" s="6">
        <v>1.5591779E-2</v>
      </c>
      <c r="J83" s="6">
        <v>3.4709193200000002E-2</v>
      </c>
      <c r="K83" s="6">
        <v>0.11203215599999999</v>
      </c>
      <c r="L83" s="8">
        <v>404204222610</v>
      </c>
      <c r="M83" s="8">
        <v>25924189000000</v>
      </c>
      <c r="N83" s="6">
        <v>1.19578944E-2</v>
      </c>
      <c r="O83" s="6">
        <v>2.6563033699999999E-2</v>
      </c>
      <c r="P83" s="5"/>
      <c r="Q83" s="5"/>
      <c r="R83" s="5"/>
      <c r="S83" s="9"/>
      <c r="T83" s="9"/>
      <c r="U83" s="5"/>
      <c r="V83" s="5" t="str">
        <f t="shared" si="2"/>
        <v>Impaired loans and Past due (&gt;90 days) loans to total loans19</v>
      </c>
      <c r="W83" s="10">
        <v>201309</v>
      </c>
      <c r="X83" s="11">
        <v>13</v>
      </c>
      <c r="Y83" s="10" t="s">
        <v>25</v>
      </c>
      <c r="Z83" s="11" t="s">
        <v>38</v>
      </c>
      <c r="AA83" s="11">
        <v>8.8305069999999996E-3</v>
      </c>
      <c r="AB83" s="11">
        <v>19</v>
      </c>
      <c r="AC83" s="5"/>
      <c r="AD83" s="9"/>
      <c r="AE83" s="5"/>
      <c r="AF83" s="5"/>
      <c r="AG83" s="5"/>
      <c r="AH83" s="5"/>
      <c r="AI83" s="5"/>
      <c r="AJ83" s="5"/>
      <c r="AK83" s="5"/>
      <c r="AL83" s="5"/>
      <c r="AM83" s="5"/>
      <c r="AN83" s="5"/>
      <c r="AO83" s="5"/>
      <c r="AP83" s="5"/>
      <c r="AQ83" s="5"/>
      <c r="AR83" s="5"/>
      <c r="AS83" s="5"/>
      <c r="AT83" s="5"/>
      <c r="AU83" s="5"/>
      <c r="AV83" s="5"/>
      <c r="AW83" s="5"/>
      <c r="AX83" s="5"/>
      <c r="AY83" s="5"/>
      <c r="AZ83" s="5"/>
      <c r="BA83" s="5"/>
    </row>
    <row r="84" spans="1:53" x14ac:dyDescent="0.25">
      <c r="A84" s="5" t="str">
        <f t="shared" si="3"/>
        <v>Impaired financial assets to total assets201006</v>
      </c>
      <c r="B84" s="6">
        <v>201006</v>
      </c>
      <c r="C84" s="7">
        <v>18</v>
      </c>
      <c r="D84" s="6" t="s">
        <v>27</v>
      </c>
      <c r="E84" s="6">
        <v>2.7536003999999998E-3</v>
      </c>
      <c r="F84" s="6">
        <v>1.1133614E-2</v>
      </c>
      <c r="G84" s="6">
        <v>1.8434835900000002E-2</v>
      </c>
      <c r="H84" s="6">
        <v>3.3082651599999999E-2</v>
      </c>
      <c r="I84" s="6">
        <v>1.5631228E-2</v>
      </c>
      <c r="J84" s="6">
        <v>3.6009571099999999E-2</v>
      </c>
      <c r="K84" s="6">
        <v>0.1026202558</v>
      </c>
      <c r="L84" s="8">
        <v>421472230971</v>
      </c>
      <c r="M84" s="8">
        <v>26963475000000</v>
      </c>
      <c r="N84" s="6">
        <v>1.23655981E-2</v>
      </c>
      <c r="O84" s="6">
        <v>2.3975203699999999E-2</v>
      </c>
      <c r="P84" s="5"/>
      <c r="Q84" s="5"/>
      <c r="R84" s="5"/>
      <c r="S84" s="9"/>
      <c r="T84" s="9"/>
      <c r="U84" s="5"/>
      <c r="V84" s="5" t="str">
        <f t="shared" si="2"/>
        <v>Impaired loans and Past due (&gt;90 days) loans to total loans20</v>
      </c>
      <c r="W84" s="10">
        <v>201309</v>
      </c>
      <c r="X84" s="11">
        <v>13</v>
      </c>
      <c r="Y84" s="10" t="s">
        <v>25</v>
      </c>
      <c r="Z84" s="11">
        <v>5</v>
      </c>
      <c r="AA84" s="11" t="s">
        <v>46</v>
      </c>
      <c r="AB84" s="11">
        <v>20</v>
      </c>
      <c r="AC84" s="5"/>
      <c r="AD84" s="9"/>
      <c r="AE84" s="5"/>
      <c r="AF84" s="5"/>
      <c r="AG84" s="5"/>
      <c r="AH84" s="5"/>
      <c r="AI84" s="5"/>
      <c r="AJ84" s="5"/>
      <c r="AK84" s="5"/>
      <c r="AL84" s="5"/>
      <c r="AM84" s="5"/>
      <c r="AN84" s="5"/>
      <c r="AO84" s="5"/>
      <c r="AP84" s="5"/>
      <c r="AQ84" s="5"/>
      <c r="AR84" s="5"/>
      <c r="AS84" s="5"/>
      <c r="AT84" s="5"/>
      <c r="AU84" s="5"/>
      <c r="AV84" s="5"/>
      <c r="AW84" s="5"/>
      <c r="AX84" s="5"/>
      <c r="AY84" s="5"/>
      <c r="AZ84" s="5"/>
      <c r="BA84" s="5"/>
    </row>
    <row r="85" spans="1:53" x14ac:dyDescent="0.25">
      <c r="A85" s="5" t="str">
        <f t="shared" si="3"/>
        <v>Impaired financial assets to total assets201009</v>
      </c>
      <c r="B85" s="6">
        <v>201009</v>
      </c>
      <c r="C85" s="7">
        <v>18</v>
      </c>
      <c r="D85" s="6" t="s">
        <v>27</v>
      </c>
      <c r="E85" s="6">
        <v>2.5189515999999999E-3</v>
      </c>
      <c r="F85" s="6">
        <v>1.17932056E-2</v>
      </c>
      <c r="G85" s="6">
        <v>1.9195529900000001E-2</v>
      </c>
      <c r="H85" s="6">
        <v>3.3929314299999999E-2</v>
      </c>
      <c r="I85" s="6">
        <v>1.6285092000000001E-2</v>
      </c>
      <c r="J85" s="6">
        <v>3.8516462000000001E-2</v>
      </c>
      <c r="K85" s="6">
        <v>0.10522467639999999</v>
      </c>
      <c r="L85" s="8">
        <v>439538478693</v>
      </c>
      <c r="M85" s="8">
        <v>26990236000000</v>
      </c>
      <c r="N85" s="6">
        <v>1.20495455E-2</v>
      </c>
      <c r="O85" s="6">
        <v>2.3519585499999999E-2</v>
      </c>
      <c r="P85" s="5"/>
      <c r="Q85" s="5"/>
      <c r="R85" s="5"/>
      <c r="S85" s="9"/>
      <c r="T85" s="9"/>
      <c r="U85" s="5"/>
      <c r="V85" s="5" t="str">
        <f t="shared" si="2"/>
        <v>Impaired loans and Past due (&gt;90 days) loans to total loans99</v>
      </c>
      <c r="W85" s="10">
        <v>201309</v>
      </c>
      <c r="X85" s="11">
        <v>13</v>
      </c>
      <c r="Y85" s="10" t="s">
        <v>25</v>
      </c>
      <c r="Z85" s="11" t="s">
        <v>47</v>
      </c>
      <c r="AA85" s="11">
        <v>6.5209136099999995E-2</v>
      </c>
      <c r="AB85" s="11">
        <v>99</v>
      </c>
      <c r="AC85" s="5"/>
      <c r="AD85" s="9"/>
      <c r="AE85" s="5"/>
      <c r="AF85" s="5"/>
      <c r="AG85" s="5"/>
      <c r="AH85" s="5"/>
      <c r="AI85" s="5"/>
      <c r="AJ85" s="5"/>
      <c r="AK85" s="5"/>
      <c r="AL85" s="5"/>
      <c r="AM85" s="5"/>
      <c r="AN85" s="5"/>
      <c r="AO85" s="5"/>
      <c r="AP85" s="5"/>
      <c r="AQ85" s="5"/>
      <c r="AR85" s="5"/>
      <c r="AS85" s="5"/>
      <c r="AT85" s="5"/>
      <c r="AU85" s="5"/>
      <c r="AV85" s="5"/>
      <c r="AW85" s="5"/>
      <c r="AX85" s="5"/>
      <c r="AY85" s="5"/>
      <c r="AZ85" s="5"/>
      <c r="BA85" s="5"/>
    </row>
    <row r="86" spans="1:53" x14ac:dyDescent="0.25">
      <c r="A86" s="5" t="str">
        <f t="shared" si="3"/>
        <v>Impaired financial assets to total assets201012</v>
      </c>
      <c r="B86" s="6">
        <v>201012</v>
      </c>
      <c r="C86" s="7">
        <v>18</v>
      </c>
      <c r="D86" s="6" t="s">
        <v>27</v>
      </c>
      <c r="E86" s="6">
        <v>1.6196453E-3</v>
      </c>
      <c r="F86" s="6">
        <v>1.19234375E-2</v>
      </c>
      <c r="G86" s="6">
        <v>2.00271819E-2</v>
      </c>
      <c r="H86" s="6">
        <v>3.2906577700000002E-2</v>
      </c>
      <c r="I86" s="6">
        <v>1.68613663E-2</v>
      </c>
      <c r="J86" s="6">
        <v>3.93714587E-2</v>
      </c>
      <c r="K86" s="6">
        <v>0.1031252963</v>
      </c>
      <c r="L86" s="8">
        <v>438832955078</v>
      </c>
      <c r="M86" s="8">
        <v>26025943000000</v>
      </c>
      <c r="N86" s="6">
        <v>1.2612058799999999E-2</v>
      </c>
      <c r="O86" s="6">
        <v>2.5411444799999999E-2</v>
      </c>
      <c r="P86" s="5"/>
      <c r="Q86" s="5"/>
      <c r="R86" s="5"/>
      <c r="S86" s="9"/>
      <c r="T86" s="9"/>
      <c r="U86" s="5"/>
      <c r="V86" s="5" t="str">
        <f t="shared" si="2"/>
        <v>Coverage ratio (specific allowances for loans to total gross impaired loans)1</v>
      </c>
      <c r="W86" s="10">
        <v>201309</v>
      </c>
      <c r="X86" s="11">
        <v>14</v>
      </c>
      <c r="Y86" s="10" t="s">
        <v>26</v>
      </c>
      <c r="Z86" s="11">
        <v>11</v>
      </c>
      <c r="AA86" s="11">
        <v>0.60117146939999999</v>
      </c>
      <c r="AB86" s="11">
        <v>1</v>
      </c>
      <c r="AC86" s="5"/>
      <c r="AD86" s="9"/>
      <c r="AE86" s="5"/>
      <c r="AF86" s="5"/>
      <c r="AG86" s="5"/>
      <c r="AH86" s="5"/>
      <c r="AI86" s="5"/>
      <c r="AJ86" s="5"/>
      <c r="AK86" s="5"/>
      <c r="AL86" s="5"/>
      <c r="AM86" s="5"/>
      <c r="AN86" s="5"/>
      <c r="AO86" s="5"/>
      <c r="AP86" s="5"/>
      <c r="AQ86" s="5"/>
      <c r="AR86" s="5"/>
      <c r="AS86" s="5"/>
      <c r="AT86" s="5"/>
      <c r="AU86" s="5"/>
      <c r="AV86" s="5"/>
      <c r="AW86" s="5"/>
      <c r="AX86" s="5"/>
      <c r="AY86" s="5"/>
      <c r="AZ86" s="5"/>
      <c r="BA86" s="5"/>
    </row>
    <row r="87" spans="1:53" x14ac:dyDescent="0.25">
      <c r="A87" s="5" t="str">
        <f t="shared" si="3"/>
        <v>Impaired financial assets to total assets201103</v>
      </c>
      <c r="B87" s="6">
        <v>201103</v>
      </c>
      <c r="C87" s="7">
        <v>18</v>
      </c>
      <c r="D87" s="6" t="s">
        <v>27</v>
      </c>
      <c r="E87" s="6">
        <v>2.3017438E-3</v>
      </c>
      <c r="F87" s="6">
        <v>1.16301467E-2</v>
      </c>
      <c r="G87" s="6">
        <v>1.8639294599999998E-2</v>
      </c>
      <c r="H87" s="6">
        <v>3.3627961400000003E-2</v>
      </c>
      <c r="I87" s="6">
        <v>1.67459516E-2</v>
      </c>
      <c r="J87" s="6">
        <v>4.09595528E-2</v>
      </c>
      <c r="K87" s="6">
        <v>0.11244997430000001</v>
      </c>
      <c r="L87" s="8">
        <v>429003518972</v>
      </c>
      <c r="M87" s="8">
        <v>25618342000000</v>
      </c>
      <c r="N87" s="6">
        <v>1.2265501200000001E-2</v>
      </c>
      <c r="O87" s="6">
        <v>2.92331672E-2</v>
      </c>
      <c r="P87" s="5"/>
      <c r="Q87" s="5"/>
      <c r="R87" s="5"/>
      <c r="S87" s="9"/>
      <c r="T87" s="9"/>
      <c r="U87" s="5"/>
      <c r="V87" s="5" t="str">
        <f t="shared" si="2"/>
        <v>Coverage ratio (specific allowances for loans to total gross impaired loans)2</v>
      </c>
      <c r="W87" s="10">
        <v>201309</v>
      </c>
      <c r="X87" s="11">
        <v>14</v>
      </c>
      <c r="Y87" s="10" t="s">
        <v>26</v>
      </c>
      <c r="Z87" s="11" t="s">
        <v>31</v>
      </c>
      <c r="AA87" s="11">
        <v>0.54699417829999997</v>
      </c>
      <c r="AB87" s="11">
        <v>2</v>
      </c>
      <c r="AC87" s="5"/>
      <c r="AD87" s="9"/>
      <c r="AE87" s="5"/>
      <c r="AF87" s="5"/>
      <c r="AG87" s="5"/>
      <c r="AH87" s="5"/>
      <c r="AI87" s="5"/>
      <c r="AJ87" s="5"/>
      <c r="AK87" s="5"/>
      <c r="AL87" s="5"/>
      <c r="AM87" s="5"/>
      <c r="AN87" s="5"/>
      <c r="AO87" s="5"/>
      <c r="AP87" s="5"/>
      <c r="AQ87" s="5"/>
      <c r="AR87" s="5"/>
      <c r="AS87" s="5"/>
      <c r="AT87" s="5"/>
      <c r="AU87" s="5"/>
      <c r="AV87" s="5"/>
      <c r="AW87" s="5"/>
      <c r="AX87" s="5"/>
      <c r="AY87" s="5"/>
      <c r="AZ87" s="5"/>
      <c r="BA87" s="5"/>
    </row>
    <row r="88" spans="1:53" x14ac:dyDescent="0.25">
      <c r="A88" s="5" t="str">
        <f t="shared" si="3"/>
        <v>Impaired financial assets to total assets201106</v>
      </c>
      <c r="B88" s="6">
        <v>201106</v>
      </c>
      <c r="C88" s="7">
        <v>18</v>
      </c>
      <c r="D88" s="6" t="s">
        <v>27</v>
      </c>
      <c r="E88" s="6">
        <v>1.7447858000000001E-3</v>
      </c>
      <c r="F88" s="6">
        <v>1.07414647E-2</v>
      </c>
      <c r="G88" s="6">
        <v>1.9876002699999999E-2</v>
      </c>
      <c r="H88" s="6">
        <v>3.9714916099999997E-2</v>
      </c>
      <c r="I88" s="6">
        <v>1.83706311E-2</v>
      </c>
      <c r="J88" s="6">
        <v>5.29563521E-2</v>
      </c>
      <c r="K88" s="6">
        <v>0.16733014760000001</v>
      </c>
      <c r="L88" s="8">
        <v>498243648672</v>
      </c>
      <c r="M88" s="8">
        <v>27121749000000</v>
      </c>
      <c r="N88" s="6">
        <v>1.2808596699999999E-2</v>
      </c>
      <c r="O88" s="6">
        <v>3.4225305900000003E-2</v>
      </c>
      <c r="P88" s="5"/>
      <c r="Q88" s="5"/>
      <c r="R88" s="5"/>
      <c r="S88" s="9"/>
      <c r="T88" s="9"/>
      <c r="U88" s="5"/>
      <c r="V88" s="5" t="str">
        <f t="shared" si="2"/>
        <v>Coverage ratio (specific allowances for loans to total gross impaired loans)3</v>
      </c>
      <c r="W88" s="10">
        <v>201309</v>
      </c>
      <c r="X88" s="11">
        <v>14</v>
      </c>
      <c r="Y88" s="10" t="s">
        <v>26</v>
      </c>
      <c r="Z88" s="11">
        <v>1</v>
      </c>
      <c r="AA88" s="11">
        <v>0.49672299310000001</v>
      </c>
      <c r="AB88" s="11">
        <v>3</v>
      </c>
      <c r="AC88" s="5"/>
      <c r="AD88" s="9"/>
      <c r="AE88" s="5"/>
      <c r="AF88" s="5"/>
      <c r="AG88" s="5"/>
      <c r="AH88" s="5"/>
      <c r="AI88" s="5"/>
      <c r="AJ88" s="5"/>
      <c r="AK88" s="5"/>
      <c r="AL88" s="5"/>
      <c r="AM88" s="5"/>
      <c r="AN88" s="5"/>
      <c r="AO88" s="5"/>
      <c r="AP88" s="5"/>
      <c r="AQ88" s="5"/>
      <c r="AR88" s="5"/>
      <c r="AS88" s="5"/>
      <c r="AT88" s="5"/>
      <c r="AU88" s="5"/>
      <c r="AV88" s="5"/>
      <c r="AW88" s="5"/>
      <c r="AX88" s="5"/>
      <c r="AY88" s="5"/>
      <c r="AZ88" s="5"/>
      <c r="BA88" s="5"/>
    </row>
    <row r="89" spans="1:53" x14ac:dyDescent="0.25">
      <c r="A89" s="5" t="str">
        <f t="shared" si="3"/>
        <v>Impaired financial assets to total assets201109</v>
      </c>
      <c r="B89" s="6">
        <v>201109</v>
      </c>
      <c r="C89" s="7">
        <v>18</v>
      </c>
      <c r="D89" s="6" t="s">
        <v>27</v>
      </c>
      <c r="E89" s="6">
        <v>3.0090581999999999E-3</v>
      </c>
      <c r="F89" s="6">
        <v>1.0220733799999999E-2</v>
      </c>
      <c r="G89" s="6">
        <v>2.0998058E-2</v>
      </c>
      <c r="H89" s="6">
        <v>4.2031774700000003E-2</v>
      </c>
      <c r="I89" s="6">
        <v>1.73221704E-2</v>
      </c>
      <c r="J89" s="6">
        <v>5.2912792799999997E-2</v>
      </c>
      <c r="K89" s="6">
        <v>0.17370518060000001</v>
      </c>
      <c r="L89" s="8">
        <v>509886883481</v>
      </c>
      <c r="M89" s="8">
        <v>29435508000000</v>
      </c>
      <c r="N89" s="6">
        <v>1.14815383E-2</v>
      </c>
      <c r="O89" s="6">
        <v>3.7003009500000003E-2</v>
      </c>
      <c r="P89" s="5"/>
      <c r="Q89" s="5"/>
      <c r="R89" s="5"/>
      <c r="S89" s="9"/>
      <c r="T89" s="9"/>
      <c r="U89" s="5"/>
      <c r="V89" s="5" t="str">
        <f t="shared" si="2"/>
        <v>Coverage ratio (specific allowances for loans to total gross impaired loans)4</v>
      </c>
      <c r="W89" s="10">
        <v>201309</v>
      </c>
      <c r="X89" s="11">
        <v>14</v>
      </c>
      <c r="Y89" s="10" t="s">
        <v>26</v>
      </c>
      <c r="Z89" s="11" t="s">
        <v>38</v>
      </c>
      <c r="AA89" s="11">
        <v>0.48280900830000001</v>
      </c>
      <c r="AB89" s="11">
        <v>4</v>
      </c>
      <c r="AC89" s="5"/>
      <c r="AD89" s="9"/>
      <c r="AE89" s="5"/>
      <c r="AF89" s="5"/>
      <c r="AG89" s="5"/>
      <c r="AH89" s="5"/>
      <c r="AI89" s="5"/>
      <c r="AJ89" s="5"/>
      <c r="AK89" s="5"/>
      <c r="AL89" s="5"/>
      <c r="AM89" s="5"/>
      <c r="AN89" s="5"/>
      <c r="AO89" s="5"/>
      <c r="AP89" s="5"/>
      <c r="AQ89" s="5"/>
      <c r="AR89" s="5"/>
      <c r="AS89" s="5"/>
      <c r="AT89" s="5"/>
      <c r="AU89" s="5"/>
      <c r="AV89" s="5"/>
      <c r="AW89" s="5"/>
      <c r="AX89" s="5"/>
      <c r="AY89" s="5"/>
      <c r="AZ89" s="5"/>
      <c r="BA89" s="5"/>
    </row>
    <row r="90" spans="1:53" x14ac:dyDescent="0.25">
      <c r="A90" s="5" t="str">
        <f t="shared" si="3"/>
        <v>Impaired financial assets to total assets201112</v>
      </c>
      <c r="B90" s="6">
        <v>201112</v>
      </c>
      <c r="C90" s="7">
        <v>18</v>
      </c>
      <c r="D90" s="6" t="s">
        <v>27</v>
      </c>
      <c r="E90" s="6">
        <v>2.8670797E-3</v>
      </c>
      <c r="F90" s="6">
        <v>9.9545073999999997E-3</v>
      </c>
      <c r="G90" s="6">
        <v>2.19497146E-2</v>
      </c>
      <c r="H90" s="6">
        <v>4.4849271900000001E-2</v>
      </c>
      <c r="I90" s="6">
        <v>1.87720657E-2</v>
      </c>
      <c r="J90" s="6">
        <v>5.6047539700000003E-2</v>
      </c>
      <c r="K90" s="6">
        <v>0.1749737468</v>
      </c>
      <c r="L90" s="8">
        <v>538017815013</v>
      </c>
      <c r="M90" s="8">
        <v>28660555000000</v>
      </c>
      <c r="N90" s="6">
        <v>1.33272892E-2</v>
      </c>
      <c r="O90" s="6">
        <v>3.2546657100000001E-2</v>
      </c>
      <c r="P90" s="5"/>
      <c r="Q90" s="5"/>
      <c r="R90" s="5"/>
      <c r="S90" s="9"/>
      <c r="T90" s="9"/>
      <c r="U90" s="5"/>
      <c r="V90" s="5" t="str">
        <f t="shared" si="2"/>
        <v>Coverage ratio (specific allowances for loans to total gross impaired loans)5</v>
      </c>
      <c r="W90" s="10">
        <v>201309</v>
      </c>
      <c r="X90" s="11">
        <v>14</v>
      </c>
      <c r="Y90" s="10" t="s">
        <v>26</v>
      </c>
      <c r="Z90" s="11">
        <v>2</v>
      </c>
      <c r="AA90" s="11">
        <v>0.47966197430000002</v>
      </c>
      <c r="AB90" s="11">
        <v>5</v>
      </c>
      <c r="AC90" s="5"/>
      <c r="AD90" s="9"/>
      <c r="AE90" s="5"/>
      <c r="AF90" s="5"/>
      <c r="AG90" s="5"/>
      <c r="AH90" s="5"/>
      <c r="AI90" s="5"/>
      <c r="AJ90" s="5"/>
      <c r="AK90" s="5"/>
      <c r="AL90" s="5"/>
      <c r="AM90" s="5"/>
      <c r="AN90" s="5"/>
      <c r="AO90" s="5"/>
      <c r="AP90" s="5"/>
      <c r="AQ90" s="5"/>
      <c r="AR90" s="5"/>
      <c r="AS90" s="5"/>
      <c r="AT90" s="5"/>
      <c r="AU90" s="5"/>
      <c r="AV90" s="5"/>
      <c r="AW90" s="5"/>
      <c r="AX90" s="5"/>
      <c r="AY90" s="5"/>
      <c r="AZ90" s="5"/>
      <c r="BA90" s="5"/>
    </row>
    <row r="91" spans="1:53" x14ac:dyDescent="0.25">
      <c r="A91" s="5" t="str">
        <f t="shared" si="3"/>
        <v>Impaired financial assets to total assets201203</v>
      </c>
      <c r="B91" s="6">
        <v>201203</v>
      </c>
      <c r="C91" s="7">
        <v>18</v>
      </c>
      <c r="D91" s="6" t="s">
        <v>27</v>
      </c>
      <c r="E91" s="6">
        <v>3.6281970000000001E-3</v>
      </c>
      <c r="F91" s="6">
        <v>1.1901604499999999E-2</v>
      </c>
      <c r="G91" s="6">
        <v>2.1111135900000001E-2</v>
      </c>
      <c r="H91" s="6">
        <v>4.3814388400000001E-2</v>
      </c>
      <c r="I91" s="6">
        <v>1.8721481799999998E-2</v>
      </c>
      <c r="J91" s="6">
        <v>6.6096840099999998E-2</v>
      </c>
      <c r="K91" s="6">
        <v>0.17071630400000001</v>
      </c>
      <c r="L91" s="8">
        <v>529664945981</v>
      </c>
      <c r="M91" s="8">
        <v>28291828000000</v>
      </c>
      <c r="N91" s="6">
        <v>1.3739874500000001E-2</v>
      </c>
      <c r="O91" s="6">
        <v>3.66792799E-2</v>
      </c>
      <c r="P91" s="5"/>
      <c r="Q91" s="5"/>
      <c r="R91" s="5"/>
      <c r="S91" s="9"/>
      <c r="T91" s="9"/>
      <c r="U91" s="5"/>
      <c r="V91" s="5" t="str">
        <f t="shared" si="2"/>
        <v>Coverage ratio (specific allowances for loans to total gross impaired loans)6</v>
      </c>
      <c r="W91" s="10">
        <v>201309</v>
      </c>
      <c r="X91" s="11">
        <v>14</v>
      </c>
      <c r="Y91" s="10" t="s">
        <v>26</v>
      </c>
      <c r="Z91" s="11" t="s">
        <v>44</v>
      </c>
      <c r="AA91" s="11">
        <v>0.47535696059999999</v>
      </c>
      <c r="AB91" s="11">
        <v>6</v>
      </c>
      <c r="AC91" s="5"/>
      <c r="AD91" s="9"/>
      <c r="AE91" s="5"/>
      <c r="AF91" s="5"/>
      <c r="AG91" s="5"/>
      <c r="AH91" s="5"/>
      <c r="AI91" s="5"/>
      <c r="AJ91" s="5"/>
      <c r="AK91" s="5"/>
      <c r="AL91" s="5"/>
      <c r="AM91" s="5"/>
      <c r="AN91" s="5"/>
      <c r="AO91" s="5"/>
      <c r="AP91" s="5"/>
      <c r="AQ91" s="5"/>
      <c r="AR91" s="5"/>
      <c r="AS91" s="5"/>
      <c r="AT91" s="5"/>
      <c r="AU91" s="5"/>
      <c r="AV91" s="5"/>
      <c r="AW91" s="5"/>
      <c r="AX91" s="5"/>
      <c r="AY91" s="5"/>
      <c r="AZ91" s="5"/>
      <c r="BA91" s="5"/>
    </row>
    <row r="92" spans="1:53" x14ac:dyDescent="0.25">
      <c r="A92" s="5" t="str">
        <f t="shared" si="3"/>
        <v>Impaired financial assets to total assets201206</v>
      </c>
      <c r="B92" s="6">
        <v>201206</v>
      </c>
      <c r="C92" s="7">
        <v>18</v>
      </c>
      <c r="D92" s="6" t="s">
        <v>27</v>
      </c>
      <c r="E92" s="6">
        <v>3.8422909999999998E-3</v>
      </c>
      <c r="F92" s="6">
        <v>1.2141968E-2</v>
      </c>
      <c r="G92" s="6">
        <v>2.12687934E-2</v>
      </c>
      <c r="H92" s="6">
        <v>4.45786668E-2</v>
      </c>
      <c r="I92" s="6">
        <v>1.86871134E-2</v>
      </c>
      <c r="J92" s="6">
        <v>6.9230972299999999E-2</v>
      </c>
      <c r="K92" s="6">
        <v>0.1491141694</v>
      </c>
      <c r="L92" s="8">
        <v>543753393386</v>
      </c>
      <c r="M92" s="8">
        <v>29097773000000</v>
      </c>
      <c r="N92" s="6">
        <v>1.3428363E-2</v>
      </c>
      <c r="O92" s="6">
        <v>3.8048844999999998E-2</v>
      </c>
      <c r="P92" s="5"/>
      <c r="Q92" s="5"/>
      <c r="R92" s="5"/>
      <c r="S92" s="9"/>
      <c r="T92" s="9"/>
      <c r="U92" s="5"/>
      <c r="V92" s="5" t="str">
        <f t="shared" si="2"/>
        <v>Coverage ratio (specific allowances for loans to total gross impaired loans)7</v>
      </c>
      <c r="W92" s="10">
        <v>201309</v>
      </c>
      <c r="X92" s="11">
        <v>14</v>
      </c>
      <c r="Y92" s="10" t="s">
        <v>26</v>
      </c>
      <c r="Z92" s="11">
        <v>6</v>
      </c>
      <c r="AA92" s="11">
        <v>0.46653371049999998</v>
      </c>
      <c r="AB92" s="11">
        <v>7</v>
      </c>
      <c r="AC92" s="5"/>
      <c r="AD92" s="9"/>
      <c r="AE92" s="5"/>
      <c r="AF92" s="5"/>
      <c r="AG92" s="5"/>
      <c r="AH92" s="5"/>
      <c r="AI92" s="5"/>
      <c r="AJ92" s="5"/>
      <c r="AK92" s="5"/>
      <c r="AL92" s="5"/>
      <c r="AM92" s="5"/>
      <c r="AN92" s="5"/>
      <c r="AO92" s="5"/>
      <c r="AP92" s="5"/>
      <c r="AQ92" s="5"/>
      <c r="AR92" s="5"/>
      <c r="AS92" s="5"/>
      <c r="AT92" s="5"/>
      <c r="AU92" s="5"/>
      <c r="AV92" s="5"/>
      <c r="AW92" s="5"/>
      <c r="AX92" s="5"/>
      <c r="AY92" s="5"/>
      <c r="AZ92" s="5"/>
      <c r="BA92" s="5"/>
    </row>
    <row r="93" spans="1:53" x14ac:dyDescent="0.25">
      <c r="A93" s="5" t="str">
        <f t="shared" si="3"/>
        <v>Impaired financial assets to total assets201209</v>
      </c>
      <c r="B93" s="6">
        <v>201209</v>
      </c>
      <c r="C93" s="7">
        <v>18</v>
      </c>
      <c r="D93" s="6" t="s">
        <v>27</v>
      </c>
      <c r="E93" s="6">
        <v>3.2331550000000001E-3</v>
      </c>
      <c r="F93" s="6">
        <v>1.11825668E-2</v>
      </c>
      <c r="G93" s="6">
        <v>2.2105750600000001E-2</v>
      </c>
      <c r="H93" s="6">
        <v>4.7885672499999997E-2</v>
      </c>
      <c r="I93" s="6">
        <v>1.9150695999999998E-2</v>
      </c>
      <c r="J93" s="6">
        <v>7.8014227699999994E-2</v>
      </c>
      <c r="K93" s="6">
        <v>0.1911623371</v>
      </c>
      <c r="L93" s="8">
        <v>561274452376</v>
      </c>
      <c r="M93" s="8">
        <v>29308306000000</v>
      </c>
      <c r="N93" s="6">
        <v>1.24522044E-2</v>
      </c>
      <c r="O93" s="6">
        <v>3.7883314799999998E-2</v>
      </c>
      <c r="P93" s="5"/>
      <c r="Q93" s="5"/>
      <c r="R93" s="5"/>
      <c r="S93" s="9"/>
      <c r="T93" s="9"/>
      <c r="U93" s="5"/>
      <c r="V93" s="5" t="str">
        <f t="shared" si="2"/>
        <v>Coverage ratio (specific allowances for loans to total gross impaired loans)8</v>
      </c>
      <c r="W93" s="10">
        <v>201309</v>
      </c>
      <c r="X93" s="11">
        <v>14</v>
      </c>
      <c r="Y93" s="10" t="s">
        <v>26</v>
      </c>
      <c r="Z93" s="11" t="s">
        <v>23</v>
      </c>
      <c r="AA93" s="11">
        <v>0.4399303483</v>
      </c>
      <c r="AB93" s="11">
        <v>8</v>
      </c>
      <c r="AC93" s="5"/>
      <c r="AD93" s="9"/>
      <c r="AE93" s="5"/>
      <c r="AF93" s="5"/>
      <c r="AG93" s="5"/>
      <c r="AH93" s="5"/>
      <c r="AI93" s="5"/>
      <c r="AJ93" s="5"/>
      <c r="AK93" s="5"/>
      <c r="AL93" s="5"/>
      <c r="AM93" s="5"/>
      <c r="AN93" s="5"/>
      <c r="AO93" s="5"/>
      <c r="AP93" s="5"/>
      <c r="AQ93" s="5"/>
      <c r="AR93" s="5"/>
      <c r="AS93" s="5"/>
      <c r="AT93" s="5"/>
      <c r="AU93" s="5"/>
      <c r="AV93" s="5"/>
      <c r="AW93" s="5"/>
      <c r="AX93" s="5"/>
      <c r="AY93" s="5"/>
      <c r="AZ93" s="5"/>
      <c r="BA93" s="5"/>
    </row>
    <row r="94" spans="1:53" x14ac:dyDescent="0.25">
      <c r="A94" s="5" t="str">
        <f t="shared" si="3"/>
        <v>Impaired financial assets to total assets201212</v>
      </c>
      <c r="B94" s="6">
        <v>201212</v>
      </c>
      <c r="C94" s="7">
        <v>18</v>
      </c>
      <c r="D94" s="6" t="s">
        <v>27</v>
      </c>
      <c r="E94" s="6">
        <v>3.5985015999999998E-3</v>
      </c>
      <c r="F94" s="6">
        <v>1.2475970100000001E-2</v>
      </c>
      <c r="G94" s="6">
        <v>2.3781215500000001E-2</v>
      </c>
      <c r="H94" s="6">
        <v>4.8810907100000002E-2</v>
      </c>
      <c r="I94" s="6">
        <v>1.9756943999999999E-2</v>
      </c>
      <c r="J94" s="6">
        <v>7.76519928E-2</v>
      </c>
      <c r="K94" s="6">
        <v>0.15991417150000001</v>
      </c>
      <c r="L94" s="8">
        <v>553472552127</v>
      </c>
      <c r="M94" s="8">
        <v>28014077000000</v>
      </c>
      <c r="N94" s="6">
        <v>1.4136278699999999E-2</v>
      </c>
      <c r="O94" s="6">
        <v>3.5863579299999997E-2</v>
      </c>
      <c r="P94" s="5"/>
      <c r="Q94" s="5"/>
      <c r="R94" s="5"/>
      <c r="S94" s="9"/>
      <c r="T94" s="9"/>
      <c r="U94" s="5"/>
      <c r="V94" s="5" t="str">
        <f t="shared" si="2"/>
        <v>Coverage ratio (specific allowances for loans to total gross impaired loans)9</v>
      </c>
      <c r="W94" s="10">
        <v>201309</v>
      </c>
      <c r="X94" s="11">
        <v>14</v>
      </c>
      <c r="Y94" s="10" t="s">
        <v>26</v>
      </c>
      <c r="Z94" s="11" t="s">
        <v>35</v>
      </c>
      <c r="AA94" s="11">
        <v>0.42724805490000001</v>
      </c>
      <c r="AB94" s="11">
        <v>9</v>
      </c>
      <c r="AC94" s="5"/>
      <c r="AD94" s="9"/>
      <c r="AE94" s="5"/>
      <c r="AF94" s="5"/>
      <c r="AG94" s="5"/>
      <c r="AH94" s="5"/>
      <c r="AI94" s="5"/>
      <c r="AJ94" s="5"/>
      <c r="AK94" s="5"/>
      <c r="AL94" s="5"/>
      <c r="AM94" s="5"/>
      <c r="AN94" s="5"/>
      <c r="AO94" s="5"/>
      <c r="AP94" s="5"/>
      <c r="AQ94" s="5"/>
      <c r="AR94" s="5"/>
      <c r="AS94" s="5"/>
      <c r="AT94" s="5"/>
      <c r="AU94" s="5"/>
      <c r="AV94" s="5"/>
      <c r="AW94" s="5"/>
      <c r="AX94" s="5"/>
      <c r="AY94" s="5"/>
      <c r="AZ94" s="5"/>
      <c r="BA94" s="5"/>
    </row>
    <row r="95" spans="1:53" x14ac:dyDescent="0.25">
      <c r="A95" s="5" t="str">
        <f t="shared" si="3"/>
        <v>Impaired financial assets to total assets201303</v>
      </c>
      <c r="B95" s="6">
        <v>201303</v>
      </c>
      <c r="C95" s="7">
        <v>18</v>
      </c>
      <c r="D95" s="6" t="s">
        <v>27</v>
      </c>
      <c r="E95" s="6">
        <v>3.2540976999999999E-3</v>
      </c>
      <c r="F95" s="6">
        <v>1.22153939E-2</v>
      </c>
      <c r="G95" s="6">
        <v>2.4388159600000001E-2</v>
      </c>
      <c r="H95" s="6">
        <v>5.0199807200000002E-2</v>
      </c>
      <c r="I95" s="6">
        <v>1.9668966900000001E-2</v>
      </c>
      <c r="J95" s="6">
        <v>8.6628001999999996E-2</v>
      </c>
      <c r="K95" s="6">
        <v>0.1647390393</v>
      </c>
      <c r="L95" s="8">
        <v>552550816774</v>
      </c>
      <c r="M95" s="8">
        <v>28092518000000</v>
      </c>
      <c r="N95" s="6">
        <v>1.38794839E-2</v>
      </c>
      <c r="O95" s="6">
        <v>3.5741613800000002E-2</v>
      </c>
      <c r="P95" s="5"/>
      <c r="Q95" s="5"/>
      <c r="R95" s="5"/>
      <c r="S95" s="9"/>
      <c r="T95" s="9"/>
      <c r="U95" s="5"/>
      <c r="V95" s="5" t="str">
        <f t="shared" si="2"/>
        <v>Coverage ratio (specific allowances for loans to total gross impaired loans)10</v>
      </c>
      <c r="W95" s="10">
        <v>201309</v>
      </c>
      <c r="X95" s="11">
        <v>14</v>
      </c>
      <c r="Y95" s="10" t="s">
        <v>26</v>
      </c>
      <c r="Z95" s="11" t="s">
        <v>29</v>
      </c>
      <c r="AA95" s="11">
        <v>0.41969679580000002</v>
      </c>
      <c r="AB95" s="11">
        <v>10</v>
      </c>
      <c r="AC95" s="5"/>
      <c r="AD95" s="9"/>
      <c r="AE95" s="5"/>
      <c r="AF95" s="5"/>
      <c r="AG95" s="5"/>
      <c r="AH95" s="5"/>
      <c r="AI95" s="5"/>
      <c r="AJ95" s="5"/>
      <c r="AK95" s="5"/>
      <c r="AL95" s="5"/>
      <c r="AM95" s="5"/>
      <c r="AN95" s="5"/>
      <c r="AO95" s="5"/>
      <c r="AP95" s="5"/>
      <c r="AQ95" s="5"/>
      <c r="AR95" s="5"/>
      <c r="AS95" s="5"/>
      <c r="AT95" s="5"/>
      <c r="AU95" s="5"/>
      <c r="AV95" s="5"/>
      <c r="AW95" s="5"/>
      <c r="AX95" s="5"/>
      <c r="AY95" s="5"/>
      <c r="AZ95" s="5"/>
      <c r="BA95" s="5"/>
    </row>
    <row r="96" spans="1:53" x14ac:dyDescent="0.25">
      <c r="A96" s="5" t="str">
        <f t="shared" si="3"/>
        <v>Impaired financial assets to total assets201306</v>
      </c>
      <c r="B96" s="6">
        <v>201306</v>
      </c>
      <c r="C96" s="7">
        <v>18</v>
      </c>
      <c r="D96" s="6" t="s">
        <v>27</v>
      </c>
      <c r="E96" s="6">
        <v>3.4859411999999998E-3</v>
      </c>
      <c r="F96" s="6">
        <v>1.2164009700000001E-2</v>
      </c>
      <c r="G96" s="6">
        <v>2.7018510400000001E-2</v>
      </c>
      <c r="H96" s="6">
        <v>5.3477349200000003E-2</v>
      </c>
      <c r="I96" s="6">
        <v>2.0800430700000001E-2</v>
      </c>
      <c r="J96" s="6">
        <v>8.8823271199999998E-2</v>
      </c>
      <c r="K96" s="6">
        <v>0.17942839760000001</v>
      </c>
      <c r="L96" s="8">
        <v>561760133906</v>
      </c>
      <c r="M96" s="8">
        <v>27007140000000</v>
      </c>
      <c r="N96" s="6">
        <v>1.37642978E-2</v>
      </c>
      <c r="O96" s="6">
        <v>3.8035620700000002E-2</v>
      </c>
      <c r="P96" s="5"/>
      <c r="Q96" s="5"/>
      <c r="R96" s="5"/>
      <c r="S96" s="9"/>
      <c r="T96" s="9"/>
      <c r="U96" s="5"/>
      <c r="V96" s="5" t="str">
        <f t="shared" si="2"/>
        <v>Coverage ratio (specific allowances for loans to total gross impaired loans)11</v>
      </c>
      <c r="W96" s="10">
        <v>201309</v>
      </c>
      <c r="X96" s="11">
        <v>14</v>
      </c>
      <c r="Y96" s="10" t="s">
        <v>26</v>
      </c>
      <c r="Z96" s="11">
        <v>12</v>
      </c>
      <c r="AA96" s="11">
        <v>0.4059153305</v>
      </c>
      <c r="AB96" s="11">
        <v>11</v>
      </c>
      <c r="AC96" s="5"/>
      <c r="AD96" s="9"/>
      <c r="AE96" s="5"/>
      <c r="AF96" s="5"/>
      <c r="AG96" s="5"/>
      <c r="AH96" s="5"/>
      <c r="AI96" s="5"/>
      <c r="AJ96" s="5"/>
      <c r="AK96" s="5"/>
      <c r="AL96" s="5"/>
      <c r="AM96" s="5"/>
      <c r="AN96" s="5"/>
      <c r="AO96" s="5"/>
      <c r="AP96" s="5"/>
      <c r="AQ96" s="5"/>
      <c r="AR96" s="5"/>
      <c r="AS96" s="5"/>
      <c r="AT96" s="5"/>
      <c r="AU96" s="5"/>
      <c r="AV96" s="5"/>
      <c r="AW96" s="5"/>
      <c r="AX96" s="5"/>
      <c r="AY96" s="5"/>
      <c r="AZ96" s="5"/>
      <c r="BA96" s="5"/>
    </row>
    <row r="97" spans="1:53" x14ac:dyDescent="0.25">
      <c r="A97" s="5" t="str">
        <f t="shared" si="3"/>
        <v>Impaired financial assets to total assets201309</v>
      </c>
      <c r="B97" s="6">
        <v>201309</v>
      </c>
      <c r="C97" s="7">
        <v>18</v>
      </c>
      <c r="D97" s="6" t="s">
        <v>27</v>
      </c>
      <c r="E97" s="6">
        <v>3.8635597000000002E-3</v>
      </c>
      <c r="F97" s="6">
        <v>1.29004575E-2</v>
      </c>
      <c r="G97" s="6">
        <v>2.5724823099999999E-2</v>
      </c>
      <c r="H97" s="6">
        <v>5.1033153400000003E-2</v>
      </c>
      <c r="I97" s="6">
        <v>1.98237725E-2</v>
      </c>
      <c r="J97" s="6">
        <v>7.9020332999999998E-2</v>
      </c>
      <c r="K97" s="6">
        <v>0.17758850039999999</v>
      </c>
      <c r="L97" s="8">
        <v>524588288480</v>
      </c>
      <c r="M97" s="8">
        <v>26462586000000</v>
      </c>
      <c r="N97" s="6">
        <v>1.3967167500000001E-2</v>
      </c>
      <c r="O97" s="6">
        <v>3.4053870399999998E-2</v>
      </c>
      <c r="P97" s="5"/>
      <c r="Q97" s="5"/>
      <c r="R97" s="5"/>
      <c r="S97" s="9"/>
      <c r="T97" s="9"/>
      <c r="U97" s="5"/>
      <c r="V97" s="5" t="str">
        <f t="shared" si="2"/>
        <v>Coverage ratio (specific allowances for loans to total gross impaired loans)12</v>
      </c>
      <c r="W97" s="10">
        <v>201309</v>
      </c>
      <c r="X97" s="11">
        <v>14</v>
      </c>
      <c r="Y97" s="10" t="s">
        <v>26</v>
      </c>
      <c r="Z97" s="11">
        <v>3</v>
      </c>
      <c r="AA97" s="11">
        <v>0.39983082089999999</v>
      </c>
      <c r="AB97" s="11">
        <v>12</v>
      </c>
      <c r="AC97" s="5"/>
      <c r="AD97" s="9"/>
      <c r="AE97" s="5"/>
      <c r="AF97" s="5"/>
      <c r="AG97" s="5"/>
      <c r="AH97" s="5"/>
      <c r="AI97" s="5"/>
      <c r="AJ97" s="5"/>
      <c r="AK97" s="5"/>
      <c r="AL97" s="5"/>
      <c r="AM97" s="5"/>
      <c r="AN97" s="5"/>
      <c r="AO97" s="5"/>
      <c r="AP97" s="5"/>
      <c r="AQ97" s="5"/>
      <c r="AR97" s="5"/>
      <c r="AS97" s="5"/>
      <c r="AT97" s="5"/>
      <c r="AU97" s="5"/>
      <c r="AV97" s="5"/>
      <c r="AW97" s="5"/>
      <c r="AX97" s="5"/>
      <c r="AY97" s="5"/>
      <c r="AZ97" s="5"/>
      <c r="BA97" s="5"/>
    </row>
    <row r="98" spans="1:53" x14ac:dyDescent="0.25">
      <c r="A98" s="5" t="str">
        <f t="shared" si="3"/>
        <v>Accumulated impairments on financial assets to total (gross) assets200912</v>
      </c>
      <c r="B98" s="6">
        <v>200912</v>
      </c>
      <c r="C98" s="7">
        <v>20</v>
      </c>
      <c r="D98" s="6" t="s">
        <v>28</v>
      </c>
      <c r="E98" s="6">
        <v>3.9802962000000004E-3</v>
      </c>
      <c r="F98" s="6">
        <v>9.2534582999999997E-3</v>
      </c>
      <c r="G98" s="6">
        <v>1.4752032300000001E-2</v>
      </c>
      <c r="H98" s="6">
        <v>1.7393441199999998E-2</v>
      </c>
      <c r="I98" s="6">
        <v>1.29900498E-2</v>
      </c>
      <c r="J98" s="6">
        <v>2.2331400000000001E-2</v>
      </c>
      <c r="K98" s="6">
        <v>3.9396690499999998E-2</v>
      </c>
      <c r="L98" s="8">
        <v>328363159546</v>
      </c>
      <c r="M98" s="8">
        <v>25278052000000</v>
      </c>
      <c r="N98" s="6">
        <v>1.2334381300000001E-2</v>
      </c>
      <c r="O98" s="6">
        <v>1.90344548E-2</v>
      </c>
      <c r="P98" s="5"/>
      <c r="Q98" s="5"/>
      <c r="R98" s="5"/>
      <c r="S98" s="9"/>
      <c r="T98" s="9"/>
      <c r="U98" s="5"/>
      <c r="V98" s="5" t="str">
        <f t="shared" si="2"/>
        <v>Coverage ratio (specific allowances for loans to total gross impaired loans)13</v>
      </c>
      <c r="W98" s="10">
        <v>201309</v>
      </c>
      <c r="X98" s="11">
        <v>14</v>
      </c>
      <c r="Y98" s="10" t="s">
        <v>26</v>
      </c>
      <c r="Z98" s="11">
        <v>8</v>
      </c>
      <c r="AA98" s="11">
        <v>0.34733700099999998</v>
      </c>
      <c r="AB98" s="11">
        <v>13</v>
      </c>
      <c r="AC98" s="5"/>
      <c r="AD98" s="9"/>
      <c r="AE98" s="5"/>
      <c r="AF98" s="5"/>
      <c r="AG98" s="5"/>
      <c r="AH98" s="5"/>
      <c r="AI98" s="5"/>
      <c r="AJ98" s="5"/>
      <c r="AK98" s="5"/>
      <c r="AL98" s="5"/>
      <c r="AM98" s="5"/>
      <c r="AN98" s="5"/>
      <c r="AO98" s="5"/>
      <c r="AP98" s="5"/>
      <c r="AQ98" s="5"/>
      <c r="AR98" s="5"/>
      <c r="AS98" s="5"/>
      <c r="AT98" s="5"/>
      <c r="AU98" s="5"/>
      <c r="AV98" s="5"/>
      <c r="AW98" s="5"/>
      <c r="AX98" s="5"/>
      <c r="AY98" s="5"/>
      <c r="AZ98" s="5"/>
      <c r="BA98" s="5"/>
    </row>
    <row r="99" spans="1:53" x14ac:dyDescent="0.25">
      <c r="A99" s="5" t="str">
        <f t="shared" si="3"/>
        <v>Accumulated impairments on financial assets to total (gross) assets201003</v>
      </c>
      <c r="B99" s="6">
        <v>201003</v>
      </c>
      <c r="C99" s="7">
        <v>20</v>
      </c>
      <c r="D99" s="6" t="s">
        <v>28</v>
      </c>
      <c r="E99" s="6">
        <v>4.4612966999999998E-3</v>
      </c>
      <c r="F99" s="6">
        <v>8.7799240999999993E-3</v>
      </c>
      <c r="G99" s="6">
        <v>1.4922299599999999E-2</v>
      </c>
      <c r="H99" s="6">
        <v>1.7970419200000001E-2</v>
      </c>
      <c r="I99" s="6">
        <v>1.28363933E-2</v>
      </c>
      <c r="J99" s="6">
        <v>2.33110646E-2</v>
      </c>
      <c r="K99" s="6">
        <v>4.4402880800000002E-2</v>
      </c>
      <c r="L99" s="8">
        <v>337100233503</v>
      </c>
      <c r="M99" s="8">
        <v>26261289000000</v>
      </c>
      <c r="N99" s="6">
        <v>1.2259720300000001E-2</v>
      </c>
      <c r="O99" s="6">
        <v>2.03018321E-2</v>
      </c>
      <c r="P99" s="5"/>
      <c r="Q99" s="5"/>
      <c r="R99" s="5"/>
      <c r="S99" s="9"/>
      <c r="T99" s="9"/>
      <c r="U99" s="5"/>
      <c r="V99" s="5" t="str">
        <f t="shared" si="2"/>
        <v>Coverage ratio (specific allowances for loans to total gross impaired loans)14</v>
      </c>
      <c r="W99" s="10">
        <v>201309</v>
      </c>
      <c r="X99" s="11">
        <v>14</v>
      </c>
      <c r="Y99" s="10" t="s">
        <v>26</v>
      </c>
      <c r="Z99" s="11" t="s">
        <v>40</v>
      </c>
      <c r="AA99" s="11">
        <v>0.3437398243</v>
      </c>
      <c r="AB99" s="11">
        <v>14</v>
      </c>
      <c r="AC99" s="5"/>
      <c r="AD99" s="9"/>
      <c r="AE99" s="5"/>
      <c r="AF99" s="5"/>
      <c r="AG99" s="5"/>
      <c r="AH99" s="5"/>
      <c r="AI99" s="5"/>
      <c r="AJ99" s="5"/>
      <c r="AK99" s="5"/>
      <c r="AL99" s="5"/>
      <c r="AM99" s="5"/>
      <c r="AN99" s="5"/>
      <c r="AO99" s="5"/>
      <c r="AP99" s="5"/>
      <c r="AQ99" s="5"/>
      <c r="AR99" s="5"/>
      <c r="AS99" s="5"/>
      <c r="AT99" s="5"/>
      <c r="AU99" s="5"/>
      <c r="AV99" s="5"/>
      <c r="AW99" s="5"/>
      <c r="AX99" s="5"/>
      <c r="AY99" s="5"/>
      <c r="AZ99" s="5"/>
      <c r="BA99" s="5"/>
    </row>
    <row r="100" spans="1:53" x14ac:dyDescent="0.25">
      <c r="A100" s="5" t="str">
        <f t="shared" si="3"/>
        <v>Accumulated impairments on financial assets to total (gross) assets201006</v>
      </c>
      <c r="B100" s="6">
        <v>201006</v>
      </c>
      <c r="C100" s="7">
        <v>20</v>
      </c>
      <c r="D100" s="6" t="s">
        <v>28</v>
      </c>
      <c r="E100" s="6">
        <v>4.6873907999999999E-3</v>
      </c>
      <c r="F100" s="6">
        <v>8.7722893999999992E-3</v>
      </c>
      <c r="G100" s="6">
        <v>1.49845355E-2</v>
      </c>
      <c r="H100" s="6">
        <v>1.8537734899999998E-2</v>
      </c>
      <c r="I100" s="6">
        <v>1.28954812E-2</v>
      </c>
      <c r="J100" s="6">
        <v>2.3006107000000001E-2</v>
      </c>
      <c r="K100" s="6">
        <v>4.8415626400000002E-2</v>
      </c>
      <c r="L100" s="8">
        <v>352249415012</v>
      </c>
      <c r="M100" s="8">
        <v>27315725000000</v>
      </c>
      <c r="N100" s="6">
        <v>1.21194883E-2</v>
      </c>
      <c r="O100" s="6">
        <v>2.1056570600000001E-2</v>
      </c>
      <c r="P100" s="5"/>
      <c r="Q100" s="5"/>
      <c r="R100" s="5"/>
      <c r="S100" s="9"/>
      <c r="T100" s="9"/>
      <c r="U100" s="5"/>
      <c r="V100" s="5" t="str">
        <f t="shared" si="2"/>
        <v>Coverage ratio (specific allowances for loans to total gross impaired loans)15</v>
      </c>
      <c r="W100" s="10">
        <v>201309</v>
      </c>
      <c r="X100" s="11">
        <v>14</v>
      </c>
      <c r="Y100" s="10" t="s">
        <v>26</v>
      </c>
      <c r="Z100" s="11">
        <v>7</v>
      </c>
      <c r="AA100" s="11">
        <v>0.32473927590000001</v>
      </c>
      <c r="AB100" s="11">
        <v>15</v>
      </c>
      <c r="AC100" s="5"/>
      <c r="AD100" s="9"/>
      <c r="AE100" s="5"/>
      <c r="AF100" s="5"/>
      <c r="AG100" s="5"/>
      <c r="AH100" s="5"/>
      <c r="AI100" s="5"/>
      <c r="AJ100" s="5"/>
      <c r="AK100" s="5"/>
      <c r="AL100" s="5"/>
      <c r="AM100" s="5"/>
      <c r="AN100" s="5"/>
      <c r="AO100" s="5"/>
      <c r="AP100" s="5"/>
      <c r="AQ100" s="5"/>
      <c r="AR100" s="5"/>
      <c r="AS100" s="5"/>
      <c r="AT100" s="5"/>
      <c r="AU100" s="5"/>
      <c r="AV100" s="5"/>
      <c r="AW100" s="5"/>
      <c r="AX100" s="5"/>
      <c r="AY100" s="5"/>
      <c r="AZ100" s="5"/>
      <c r="BA100" s="5"/>
    </row>
    <row r="101" spans="1:53" x14ac:dyDescent="0.25">
      <c r="A101" s="5" t="str">
        <f t="shared" si="3"/>
        <v>Accumulated impairments on financial assets to total (gross) assets201009</v>
      </c>
      <c r="B101" s="6">
        <v>201009</v>
      </c>
      <c r="C101" s="7">
        <v>20</v>
      </c>
      <c r="D101" s="6" t="s">
        <v>28</v>
      </c>
      <c r="E101" s="6">
        <v>4.4043559000000003E-3</v>
      </c>
      <c r="F101" s="6">
        <v>8.4132812000000008E-3</v>
      </c>
      <c r="G101" s="6">
        <v>1.5913935399999999E-2</v>
      </c>
      <c r="H101" s="6">
        <v>1.9321106399999999E-2</v>
      </c>
      <c r="I101" s="6">
        <v>1.36279972E-2</v>
      </c>
      <c r="J101" s="6">
        <v>2.7903120100000001E-2</v>
      </c>
      <c r="K101" s="6">
        <v>4.97255936E-2</v>
      </c>
      <c r="L101" s="8">
        <v>372904807011</v>
      </c>
      <c r="M101" s="8">
        <v>27363141000000</v>
      </c>
      <c r="N101" s="6">
        <v>1.25875099E-2</v>
      </c>
      <c r="O101" s="6">
        <v>2.0735164E-2</v>
      </c>
      <c r="P101" s="5"/>
      <c r="Q101" s="5"/>
      <c r="R101" s="5"/>
      <c r="S101" s="9"/>
      <c r="T101" s="9"/>
      <c r="U101" s="5"/>
      <c r="V101" s="5" t="str">
        <f t="shared" si="2"/>
        <v>Coverage ratio (specific allowances for loans to total gross impaired loans)16</v>
      </c>
      <c r="W101" s="10">
        <v>201309</v>
      </c>
      <c r="X101" s="11">
        <v>14</v>
      </c>
      <c r="Y101" s="10" t="s">
        <v>26</v>
      </c>
      <c r="Z101" s="11">
        <v>10</v>
      </c>
      <c r="AA101" s="11">
        <v>0.30792994540000002</v>
      </c>
      <c r="AB101" s="11">
        <v>16</v>
      </c>
      <c r="AC101" s="5"/>
      <c r="AD101" s="9"/>
      <c r="AE101" s="5"/>
      <c r="AF101" s="5"/>
      <c r="AG101" s="5"/>
      <c r="AH101" s="5"/>
      <c r="AI101" s="5"/>
      <c r="AJ101" s="5"/>
      <c r="AK101" s="5"/>
      <c r="AL101" s="5"/>
      <c r="AM101" s="5"/>
      <c r="AN101" s="5"/>
      <c r="AO101" s="5"/>
      <c r="AP101" s="5"/>
      <c r="AQ101" s="5"/>
      <c r="AR101" s="5"/>
      <c r="AS101" s="5"/>
      <c r="AT101" s="5"/>
      <c r="AU101" s="5"/>
      <c r="AV101" s="5"/>
      <c r="AW101" s="5"/>
      <c r="AX101" s="5"/>
      <c r="AY101" s="5"/>
      <c r="AZ101" s="5"/>
      <c r="BA101" s="5"/>
    </row>
    <row r="102" spans="1:53" x14ac:dyDescent="0.25">
      <c r="A102" s="5" t="str">
        <f t="shared" si="3"/>
        <v>Accumulated impairments on financial assets to total (gross) assets201012</v>
      </c>
      <c r="B102" s="6">
        <v>201012</v>
      </c>
      <c r="C102" s="7">
        <v>20</v>
      </c>
      <c r="D102" s="6" t="s">
        <v>28</v>
      </c>
      <c r="E102" s="6">
        <v>4.0682228000000001E-3</v>
      </c>
      <c r="F102" s="6">
        <v>8.7515257999999999E-3</v>
      </c>
      <c r="G102" s="6">
        <v>1.70780497E-2</v>
      </c>
      <c r="H102" s="6">
        <v>1.98900971E-2</v>
      </c>
      <c r="I102" s="6">
        <v>1.3617790899999999E-2</v>
      </c>
      <c r="J102" s="6">
        <v>2.6749744499999999E-2</v>
      </c>
      <c r="K102" s="6">
        <v>5.2066251299999998E-2</v>
      </c>
      <c r="L102" s="8">
        <v>359308840587</v>
      </c>
      <c r="M102" s="8">
        <v>26385252000000</v>
      </c>
      <c r="N102" s="6">
        <v>1.3457271099999999E-2</v>
      </c>
      <c r="O102" s="6">
        <v>2.14343611E-2</v>
      </c>
      <c r="P102" s="5"/>
      <c r="Q102" s="5"/>
      <c r="R102" s="5"/>
      <c r="S102" s="9"/>
      <c r="T102" s="9"/>
      <c r="U102" s="5"/>
      <c r="V102" s="5" t="str">
        <f t="shared" si="2"/>
        <v>Coverage ratio (specific allowances for loans to total gross impaired loans)17</v>
      </c>
      <c r="W102" s="10">
        <v>201309</v>
      </c>
      <c r="X102" s="11">
        <v>14</v>
      </c>
      <c r="Y102" s="10" t="s">
        <v>26</v>
      </c>
      <c r="Z102" s="11">
        <v>13</v>
      </c>
      <c r="AA102" s="11">
        <v>0.28393897159999998</v>
      </c>
      <c r="AB102" s="11">
        <v>17</v>
      </c>
      <c r="AC102" s="5"/>
      <c r="AD102" s="9"/>
      <c r="AE102" s="5"/>
      <c r="AF102" s="5"/>
      <c r="AG102" s="5"/>
      <c r="AH102" s="5"/>
      <c r="AI102" s="5"/>
      <c r="AJ102" s="5"/>
      <c r="AK102" s="5"/>
      <c r="AL102" s="5"/>
      <c r="AM102" s="5"/>
      <c r="AN102" s="5"/>
      <c r="AO102" s="5"/>
      <c r="AP102" s="5"/>
      <c r="AQ102" s="5"/>
      <c r="AR102" s="5"/>
      <c r="AS102" s="5"/>
      <c r="AT102" s="5"/>
      <c r="AU102" s="5"/>
      <c r="AV102" s="5"/>
      <c r="AW102" s="5"/>
      <c r="AX102" s="5"/>
      <c r="AY102" s="5"/>
      <c r="AZ102" s="5"/>
      <c r="BA102" s="5"/>
    </row>
    <row r="103" spans="1:53" x14ac:dyDescent="0.25">
      <c r="A103" s="5" t="str">
        <f t="shared" si="3"/>
        <v>Accumulated impairments on financial assets to total (gross) assets201103</v>
      </c>
      <c r="B103" s="6">
        <v>201103</v>
      </c>
      <c r="C103" s="7">
        <v>20</v>
      </c>
      <c r="D103" s="6" t="s">
        <v>28</v>
      </c>
      <c r="E103" s="6">
        <v>4.0766446000000001E-3</v>
      </c>
      <c r="F103" s="6">
        <v>8.4078697000000008E-3</v>
      </c>
      <c r="G103" s="6">
        <v>1.6362319899999998E-2</v>
      </c>
      <c r="H103" s="6">
        <v>2.0324869499999999E-2</v>
      </c>
      <c r="I103" s="6">
        <v>1.36647873E-2</v>
      </c>
      <c r="J103" s="6">
        <v>2.94616316E-2</v>
      </c>
      <c r="K103" s="6">
        <v>4.8037157800000001E-2</v>
      </c>
      <c r="L103" s="8">
        <v>354919091733</v>
      </c>
      <c r="M103" s="8">
        <v>25973261000000</v>
      </c>
      <c r="N103" s="6">
        <v>1.3807659599999999E-2</v>
      </c>
      <c r="O103" s="6">
        <v>2.2617167399999999E-2</v>
      </c>
      <c r="P103" s="5"/>
      <c r="Q103" s="5"/>
      <c r="R103" s="5"/>
      <c r="S103" s="9"/>
      <c r="T103" s="9"/>
      <c r="U103" s="5"/>
      <c r="V103" s="5" t="str">
        <f t="shared" si="2"/>
        <v>Coverage ratio (specific allowances for loans to total gross impaired loans)18</v>
      </c>
      <c r="W103" s="10">
        <v>201309</v>
      </c>
      <c r="X103" s="11">
        <v>14</v>
      </c>
      <c r="Y103" s="10" t="s">
        <v>26</v>
      </c>
      <c r="Z103" s="11">
        <v>9</v>
      </c>
      <c r="AA103" s="11">
        <v>0.2613320321</v>
      </c>
      <c r="AB103" s="11">
        <v>18</v>
      </c>
      <c r="AC103" s="5"/>
      <c r="AD103" s="9"/>
      <c r="AE103" s="5"/>
      <c r="AF103" s="5"/>
      <c r="AG103" s="5"/>
      <c r="AH103" s="5"/>
      <c r="AI103" s="5"/>
      <c r="AJ103" s="5"/>
      <c r="AK103" s="5"/>
      <c r="AL103" s="5"/>
      <c r="AM103" s="5"/>
      <c r="AN103" s="5"/>
      <c r="AO103" s="5"/>
      <c r="AP103" s="5"/>
      <c r="AQ103" s="5"/>
      <c r="AR103" s="5"/>
      <c r="AS103" s="5"/>
      <c r="AT103" s="5"/>
      <c r="AU103" s="5"/>
      <c r="AV103" s="5"/>
      <c r="AW103" s="5"/>
      <c r="AX103" s="5"/>
      <c r="AY103" s="5"/>
      <c r="AZ103" s="5"/>
      <c r="BA103" s="5"/>
    </row>
    <row r="104" spans="1:53" x14ac:dyDescent="0.25">
      <c r="A104" s="5" t="str">
        <f t="shared" si="3"/>
        <v>Accumulated impairments on financial assets to total (gross) assets201106</v>
      </c>
      <c r="B104" s="6">
        <v>201106</v>
      </c>
      <c r="C104" s="7">
        <v>20</v>
      </c>
      <c r="D104" s="6" t="s">
        <v>28</v>
      </c>
      <c r="E104" s="6">
        <v>4.0266297000000001E-3</v>
      </c>
      <c r="F104" s="6">
        <v>7.7945966999999998E-3</v>
      </c>
      <c r="G104" s="6">
        <v>1.5225104999999999E-2</v>
      </c>
      <c r="H104" s="6">
        <v>2.11877964E-2</v>
      </c>
      <c r="I104" s="6">
        <v>1.3930310099999999E-2</v>
      </c>
      <c r="J104" s="6">
        <v>2.9467732E-2</v>
      </c>
      <c r="K104" s="6">
        <v>7.1765214999999993E-2</v>
      </c>
      <c r="L104" s="8">
        <v>383151799196</v>
      </c>
      <c r="M104" s="8">
        <v>27504901000000</v>
      </c>
      <c r="N104" s="6">
        <v>1.39584502E-2</v>
      </c>
      <c r="O104" s="6">
        <v>1.9939113200000001E-2</v>
      </c>
      <c r="P104" s="5"/>
      <c r="Q104" s="5"/>
      <c r="R104" s="5"/>
      <c r="S104" s="9"/>
      <c r="T104" s="9"/>
      <c r="U104" s="5"/>
      <c r="V104" s="5" t="str">
        <f t="shared" si="2"/>
        <v>Coverage ratio (specific allowances for loans to total gross impaired loans)19</v>
      </c>
      <c r="W104" s="10">
        <v>201309</v>
      </c>
      <c r="X104" s="11">
        <v>14</v>
      </c>
      <c r="Y104" s="10" t="s">
        <v>26</v>
      </c>
      <c r="Z104" s="11">
        <v>5</v>
      </c>
      <c r="AA104" s="11" t="s">
        <v>46</v>
      </c>
      <c r="AB104" s="11">
        <v>19</v>
      </c>
      <c r="AC104" s="5"/>
      <c r="AD104" s="9"/>
      <c r="AE104" s="5"/>
      <c r="AF104" s="5"/>
      <c r="AG104" s="5"/>
      <c r="AH104" s="5"/>
      <c r="AI104" s="5"/>
      <c r="AJ104" s="5"/>
      <c r="AK104" s="5"/>
      <c r="AL104" s="5"/>
      <c r="AM104" s="5"/>
      <c r="AN104" s="5"/>
      <c r="AO104" s="5"/>
      <c r="AP104" s="5"/>
      <c r="AQ104" s="5"/>
      <c r="AR104" s="5"/>
      <c r="AS104" s="5"/>
      <c r="AT104" s="5"/>
      <c r="AU104" s="5"/>
      <c r="AV104" s="5"/>
      <c r="AW104" s="5"/>
      <c r="AX104" s="5"/>
      <c r="AY104" s="5"/>
      <c r="AZ104" s="5"/>
      <c r="BA104" s="5"/>
    </row>
    <row r="105" spans="1:53" x14ac:dyDescent="0.25">
      <c r="A105" s="5" t="str">
        <f t="shared" si="3"/>
        <v>Accumulated impairments on financial assets to total (gross) assets201109</v>
      </c>
      <c r="B105" s="6">
        <v>201109</v>
      </c>
      <c r="C105" s="7">
        <v>20</v>
      </c>
      <c r="D105" s="6" t="s">
        <v>28</v>
      </c>
      <c r="E105" s="6">
        <v>3.7397022000000002E-3</v>
      </c>
      <c r="F105" s="6">
        <v>7.3771517E-3</v>
      </c>
      <c r="G105" s="6">
        <v>1.5127503699999999E-2</v>
      </c>
      <c r="H105" s="6">
        <v>2.12522947E-2</v>
      </c>
      <c r="I105" s="6">
        <v>1.3111439500000001E-2</v>
      </c>
      <c r="J105" s="6">
        <v>3.1112391E-2</v>
      </c>
      <c r="K105" s="6">
        <v>5.2431349799999999E-2</v>
      </c>
      <c r="L105" s="8">
        <v>391069362675</v>
      </c>
      <c r="M105" s="8">
        <v>29826577000000</v>
      </c>
      <c r="N105" s="6">
        <v>1.36781404E-2</v>
      </c>
      <c r="O105" s="6">
        <v>2.12649946E-2</v>
      </c>
      <c r="P105" s="5"/>
      <c r="Q105" s="5"/>
      <c r="R105" s="5"/>
      <c r="S105" s="9"/>
      <c r="T105" s="9"/>
      <c r="U105" s="5"/>
      <c r="V105" s="5" t="str">
        <f t="shared" si="2"/>
        <v>Coverage ratio (specific allowances for loans to total gross impaired loans)20</v>
      </c>
      <c r="W105" s="10">
        <v>201309</v>
      </c>
      <c r="X105" s="11">
        <v>14</v>
      </c>
      <c r="Y105" s="10" t="s">
        <v>26</v>
      </c>
      <c r="Z105" s="11" t="s">
        <v>38</v>
      </c>
      <c r="AA105" s="11" t="s">
        <v>46</v>
      </c>
      <c r="AB105" s="11">
        <v>20</v>
      </c>
      <c r="AC105" s="5"/>
      <c r="AD105" s="9"/>
      <c r="AE105" s="5"/>
      <c r="AF105" s="5"/>
      <c r="AG105" s="5"/>
      <c r="AH105" s="5"/>
      <c r="AI105" s="5"/>
      <c r="AJ105" s="5"/>
      <c r="AK105" s="5"/>
      <c r="AL105" s="5"/>
      <c r="AM105" s="5"/>
      <c r="AN105" s="5"/>
      <c r="AO105" s="5"/>
      <c r="AP105" s="5"/>
      <c r="AQ105" s="5"/>
      <c r="AR105" s="5"/>
      <c r="AS105" s="5"/>
      <c r="AT105" s="5"/>
      <c r="AU105" s="5"/>
      <c r="AV105" s="5"/>
      <c r="AW105" s="5"/>
      <c r="AX105" s="5"/>
      <c r="AY105" s="5"/>
      <c r="AZ105" s="5"/>
      <c r="BA105" s="5"/>
    </row>
    <row r="106" spans="1:53" x14ac:dyDescent="0.25">
      <c r="A106" s="5" t="str">
        <f t="shared" si="3"/>
        <v>Accumulated impairments on financial assets to total (gross) assets201112</v>
      </c>
      <c r="B106" s="6">
        <v>201112</v>
      </c>
      <c r="C106" s="7">
        <v>20</v>
      </c>
      <c r="D106" s="6" t="s">
        <v>28</v>
      </c>
      <c r="E106" s="6">
        <v>2.6771389999999998E-3</v>
      </c>
      <c r="F106" s="6">
        <v>7.7795227000000003E-3</v>
      </c>
      <c r="G106" s="6">
        <v>1.6063586899999999E-2</v>
      </c>
      <c r="H106" s="6">
        <v>3.0012147600000001E-2</v>
      </c>
      <c r="I106" s="6">
        <v>1.55328844E-2</v>
      </c>
      <c r="J106" s="6">
        <v>3.72506425E-2</v>
      </c>
      <c r="K106" s="6">
        <v>0.10820129940000001</v>
      </c>
      <c r="L106" s="8">
        <v>452205133130</v>
      </c>
      <c r="M106" s="8">
        <v>29112760000000</v>
      </c>
      <c r="N106" s="6">
        <v>1.4732271999999999E-2</v>
      </c>
      <c r="O106" s="6">
        <v>2.4264243200000001E-2</v>
      </c>
      <c r="P106" s="5"/>
      <c r="Q106" s="5"/>
      <c r="R106" s="5"/>
      <c r="S106" s="9"/>
      <c r="T106" s="9"/>
      <c r="U106" s="5"/>
      <c r="V106" s="5" t="str">
        <f t="shared" si="2"/>
        <v>Coverage ratio (specific allowances for loans to total gross impaired loans)99</v>
      </c>
      <c r="W106" s="10">
        <v>201309</v>
      </c>
      <c r="X106" s="11">
        <v>14</v>
      </c>
      <c r="Y106" s="10" t="s">
        <v>26</v>
      </c>
      <c r="Z106" s="11" t="s">
        <v>47</v>
      </c>
      <c r="AA106" s="11">
        <v>0.4416073559</v>
      </c>
      <c r="AB106" s="11">
        <v>99</v>
      </c>
      <c r="AC106" s="5"/>
      <c r="AD106" s="9"/>
      <c r="AE106" s="5"/>
      <c r="AF106" s="5"/>
      <c r="AG106" s="5"/>
      <c r="AH106" s="5"/>
      <c r="AI106" s="5"/>
      <c r="AJ106" s="5"/>
      <c r="AK106" s="5"/>
      <c r="AL106" s="5"/>
      <c r="AM106" s="5"/>
      <c r="AN106" s="5"/>
      <c r="AO106" s="5"/>
      <c r="AP106" s="5"/>
      <c r="AQ106" s="5"/>
      <c r="AR106" s="5"/>
      <c r="AS106" s="5"/>
      <c r="AT106" s="5"/>
      <c r="AU106" s="5"/>
      <c r="AV106" s="5"/>
      <c r="AW106" s="5"/>
      <c r="AX106" s="5"/>
      <c r="AY106" s="5"/>
      <c r="AZ106" s="5"/>
      <c r="BA106" s="5"/>
    </row>
    <row r="107" spans="1:53" x14ac:dyDescent="0.25">
      <c r="A107" s="5" t="str">
        <f t="shared" si="3"/>
        <v>Accumulated impairments on financial assets to total (gross) assets201203</v>
      </c>
      <c r="B107" s="6">
        <v>201203</v>
      </c>
      <c r="C107" s="7">
        <v>20</v>
      </c>
      <c r="D107" s="6" t="s">
        <v>28</v>
      </c>
      <c r="E107" s="6">
        <v>3.2759962999999999E-3</v>
      </c>
      <c r="F107" s="6">
        <v>7.5054198000000004E-3</v>
      </c>
      <c r="G107" s="6">
        <v>1.6002081200000001E-2</v>
      </c>
      <c r="H107" s="6">
        <v>2.6565669300000001E-2</v>
      </c>
      <c r="I107" s="6">
        <v>1.47936111E-2</v>
      </c>
      <c r="J107" s="6">
        <v>3.6998830599999998E-2</v>
      </c>
      <c r="K107" s="6">
        <v>9.4790314599999995E-2</v>
      </c>
      <c r="L107" s="8">
        <v>424822967783</v>
      </c>
      <c r="M107" s="8">
        <v>28716651000000</v>
      </c>
      <c r="N107" s="6">
        <v>1.14660761E-2</v>
      </c>
      <c r="O107" s="6">
        <v>2.8379650199999999E-2</v>
      </c>
      <c r="P107" s="5"/>
      <c r="Q107" s="5"/>
      <c r="R107" s="5"/>
      <c r="S107" s="9"/>
      <c r="T107" s="9"/>
      <c r="U107" s="5"/>
      <c r="V107" s="5" t="str">
        <f t="shared" si="2"/>
        <v>Impaired financial assets to total assets1</v>
      </c>
      <c r="W107" s="10">
        <v>201309</v>
      </c>
      <c r="X107" s="11">
        <v>18</v>
      </c>
      <c r="Y107" s="10" t="s">
        <v>27</v>
      </c>
      <c r="Z107" s="11">
        <v>3</v>
      </c>
      <c r="AA107" s="11">
        <v>0.2396116251</v>
      </c>
      <c r="AB107" s="11">
        <v>1</v>
      </c>
      <c r="AC107" s="5"/>
      <c r="AD107" s="9"/>
      <c r="AE107" s="5"/>
      <c r="AF107" s="5"/>
      <c r="AG107" s="5"/>
      <c r="AH107" s="5"/>
      <c r="AI107" s="5"/>
      <c r="AJ107" s="5"/>
      <c r="AK107" s="5"/>
      <c r="AL107" s="5"/>
      <c r="AM107" s="5"/>
      <c r="AN107" s="5"/>
      <c r="AO107" s="5"/>
      <c r="AP107" s="5"/>
      <c r="AQ107" s="5"/>
      <c r="AR107" s="5"/>
      <c r="AS107" s="5"/>
      <c r="AT107" s="5"/>
      <c r="AU107" s="5"/>
      <c r="AV107" s="5"/>
      <c r="AW107" s="5"/>
      <c r="AX107" s="5"/>
      <c r="AY107" s="5"/>
      <c r="AZ107" s="5"/>
      <c r="BA107" s="5"/>
    </row>
    <row r="108" spans="1:53" x14ac:dyDescent="0.25">
      <c r="A108" s="5" t="str">
        <f t="shared" si="3"/>
        <v>Accumulated impairments on financial assets to total (gross) assets201206</v>
      </c>
      <c r="B108" s="6">
        <v>201206</v>
      </c>
      <c r="C108" s="7">
        <v>20</v>
      </c>
      <c r="D108" s="6" t="s">
        <v>28</v>
      </c>
      <c r="E108" s="6">
        <v>3.3913457999999999E-3</v>
      </c>
      <c r="F108" s="6">
        <v>6.9896191999999999E-3</v>
      </c>
      <c r="G108" s="6">
        <v>1.6618489100000002E-2</v>
      </c>
      <c r="H108" s="6">
        <v>2.7386471900000001E-2</v>
      </c>
      <c r="I108" s="6">
        <v>1.4938629300000001E-2</v>
      </c>
      <c r="J108" s="6">
        <v>3.7120878000000003E-2</v>
      </c>
      <c r="K108" s="6">
        <v>9.7913159E-2</v>
      </c>
      <c r="L108" s="8">
        <v>441272861260</v>
      </c>
      <c r="M108" s="8">
        <v>29539046000000</v>
      </c>
      <c r="N108" s="6">
        <v>1.1243751999999999E-2</v>
      </c>
      <c r="O108" s="6">
        <v>2.9629708800000001E-2</v>
      </c>
      <c r="P108" s="5"/>
      <c r="Q108" s="5"/>
      <c r="R108" s="5"/>
      <c r="S108" s="9"/>
      <c r="T108" s="9"/>
      <c r="U108" s="5"/>
      <c r="V108" s="5" t="str">
        <f t="shared" si="2"/>
        <v>Impaired financial assets to total assets2</v>
      </c>
      <c r="W108" s="10">
        <v>201309</v>
      </c>
      <c r="X108" s="11">
        <v>18</v>
      </c>
      <c r="Y108" s="10" t="s">
        <v>27</v>
      </c>
      <c r="Z108" s="11">
        <v>12</v>
      </c>
      <c r="AA108" s="11">
        <v>0.18234289540000001</v>
      </c>
      <c r="AB108" s="11">
        <v>2</v>
      </c>
      <c r="AC108" s="5"/>
      <c r="AD108" s="9"/>
      <c r="AE108" s="5"/>
      <c r="AF108" s="5"/>
      <c r="AG108" s="5"/>
      <c r="AH108" s="5"/>
      <c r="AI108" s="5"/>
      <c r="AJ108" s="5"/>
      <c r="AK108" s="5"/>
      <c r="AL108" s="5"/>
      <c r="AM108" s="5"/>
      <c r="AN108" s="5"/>
      <c r="AO108" s="5"/>
      <c r="AP108" s="5"/>
      <c r="AQ108" s="5"/>
      <c r="AR108" s="5"/>
      <c r="AS108" s="5"/>
      <c r="AT108" s="5"/>
      <c r="AU108" s="5"/>
      <c r="AV108" s="5"/>
      <c r="AW108" s="5"/>
      <c r="AX108" s="5"/>
      <c r="AY108" s="5"/>
      <c r="AZ108" s="5"/>
      <c r="BA108" s="5"/>
    </row>
    <row r="109" spans="1:53" x14ac:dyDescent="0.25">
      <c r="A109" s="5" t="str">
        <f t="shared" si="3"/>
        <v>Accumulated impairments on financial assets to total (gross) assets201209</v>
      </c>
      <c r="B109" s="6">
        <v>201209</v>
      </c>
      <c r="C109" s="7">
        <v>20</v>
      </c>
      <c r="D109" s="6" t="s">
        <v>28</v>
      </c>
      <c r="E109" s="6">
        <v>2.8053182999999999E-3</v>
      </c>
      <c r="F109" s="6">
        <v>6.7255741999999999E-3</v>
      </c>
      <c r="G109" s="6">
        <v>1.67897111E-2</v>
      </c>
      <c r="H109" s="6">
        <v>2.9189127299999999E-2</v>
      </c>
      <c r="I109" s="6">
        <v>1.5379902900000001E-2</v>
      </c>
      <c r="J109" s="6">
        <v>3.7520810299999999E-2</v>
      </c>
      <c r="K109" s="6">
        <v>0.1002567345</v>
      </c>
      <c r="L109" s="8">
        <v>457799813694</v>
      </c>
      <c r="M109" s="8">
        <v>29766105000000</v>
      </c>
      <c r="N109" s="6">
        <v>1.13087738E-2</v>
      </c>
      <c r="O109" s="6">
        <v>3.1992808599999999E-2</v>
      </c>
      <c r="P109" s="5"/>
      <c r="Q109" s="5"/>
      <c r="R109" s="5"/>
      <c r="S109" s="9"/>
      <c r="T109" s="9"/>
      <c r="U109" s="5"/>
      <c r="V109" s="5" t="str">
        <f t="shared" si="2"/>
        <v>Impaired financial assets to total assets3</v>
      </c>
      <c r="W109" s="10">
        <v>201309</v>
      </c>
      <c r="X109" s="11">
        <v>18</v>
      </c>
      <c r="Y109" s="10" t="s">
        <v>27</v>
      </c>
      <c r="Z109" s="11">
        <v>13</v>
      </c>
      <c r="AA109" s="11">
        <v>0.17758850039999999</v>
      </c>
      <c r="AB109" s="11">
        <v>3</v>
      </c>
      <c r="AC109" s="5"/>
      <c r="AD109" s="9"/>
      <c r="AE109" s="5"/>
      <c r="AF109" s="5"/>
      <c r="AG109" s="5"/>
      <c r="AH109" s="5"/>
      <c r="AI109" s="5"/>
      <c r="AJ109" s="5"/>
      <c r="AK109" s="5"/>
      <c r="AL109" s="5"/>
      <c r="AM109" s="5"/>
      <c r="AN109" s="5"/>
      <c r="AO109" s="5"/>
      <c r="AP109" s="5"/>
      <c r="AQ109" s="5"/>
      <c r="AR109" s="5"/>
      <c r="AS109" s="5"/>
      <c r="AT109" s="5"/>
      <c r="AU109" s="5"/>
      <c r="AV109" s="5"/>
      <c r="AW109" s="5"/>
      <c r="AX109" s="5"/>
      <c r="AY109" s="5"/>
      <c r="AZ109" s="5"/>
      <c r="BA109" s="5"/>
    </row>
    <row r="110" spans="1:53" x14ac:dyDescent="0.25">
      <c r="A110" s="5" t="str">
        <f t="shared" si="3"/>
        <v>Accumulated impairments on financial assets to total (gross) assets201212</v>
      </c>
      <c r="B110" s="6">
        <v>201212</v>
      </c>
      <c r="C110" s="7">
        <v>20</v>
      </c>
      <c r="D110" s="6" t="s">
        <v>28</v>
      </c>
      <c r="E110" s="6">
        <v>2.6786768999999999E-3</v>
      </c>
      <c r="F110" s="6">
        <v>6.9990167999999997E-3</v>
      </c>
      <c r="G110" s="6">
        <v>1.76514212E-2</v>
      </c>
      <c r="H110" s="6">
        <v>3.0817522600000001E-2</v>
      </c>
      <c r="I110" s="6">
        <v>1.5842186899999999E-2</v>
      </c>
      <c r="J110" s="6">
        <v>3.8530806899999999E-2</v>
      </c>
      <c r="K110" s="6">
        <v>0.11307667070000001</v>
      </c>
      <c r="L110" s="8">
        <v>450948250915</v>
      </c>
      <c r="M110" s="8">
        <v>28465025000000</v>
      </c>
      <c r="N110" s="6">
        <v>1.2056189199999999E-2</v>
      </c>
      <c r="O110" s="6">
        <v>3.3669616499999999E-2</v>
      </c>
      <c r="P110" s="5"/>
      <c r="Q110" s="5"/>
      <c r="R110" s="5"/>
      <c r="S110" s="9"/>
      <c r="T110" s="9"/>
      <c r="U110" s="5"/>
      <c r="V110" s="5" t="str">
        <f t="shared" si="2"/>
        <v>Impaired financial assets to total assets4</v>
      </c>
      <c r="W110" s="10">
        <v>201309</v>
      </c>
      <c r="X110" s="11">
        <v>18</v>
      </c>
      <c r="Y110" s="10" t="s">
        <v>27</v>
      </c>
      <c r="Z110" s="11" t="s">
        <v>38</v>
      </c>
      <c r="AA110" s="11">
        <v>0.12171521859999999</v>
      </c>
      <c r="AB110" s="11">
        <v>4</v>
      </c>
      <c r="AC110" s="5"/>
      <c r="AD110" s="9"/>
      <c r="AE110" s="5"/>
      <c r="AF110" s="5"/>
      <c r="AG110" s="5"/>
      <c r="AH110" s="5"/>
      <c r="AI110" s="5"/>
      <c r="AJ110" s="5"/>
      <c r="AK110" s="5"/>
      <c r="AL110" s="5"/>
      <c r="AM110" s="5"/>
      <c r="AN110" s="5"/>
      <c r="AO110" s="5"/>
      <c r="AP110" s="5"/>
      <c r="AQ110" s="5"/>
      <c r="AR110" s="5"/>
      <c r="AS110" s="5"/>
      <c r="AT110" s="5"/>
      <c r="AU110" s="5"/>
      <c r="AV110" s="5"/>
      <c r="AW110" s="5"/>
      <c r="AX110" s="5"/>
      <c r="AY110" s="5"/>
      <c r="AZ110" s="5"/>
      <c r="BA110" s="5"/>
    </row>
    <row r="111" spans="1:53" x14ac:dyDescent="0.25">
      <c r="A111" s="5" t="str">
        <f t="shared" si="3"/>
        <v>Accumulated impairments on financial assets to total (gross) assets201303</v>
      </c>
      <c r="B111" s="6">
        <v>201303</v>
      </c>
      <c r="C111" s="7">
        <v>20</v>
      </c>
      <c r="D111" s="6" t="s">
        <v>28</v>
      </c>
      <c r="E111" s="6">
        <v>2.6377017999999999E-3</v>
      </c>
      <c r="F111" s="6">
        <v>7.4085321000000003E-3</v>
      </c>
      <c r="G111" s="6">
        <v>1.7180896399999999E-2</v>
      </c>
      <c r="H111" s="6">
        <v>3.10597923E-2</v>
      </c>
      <c r="I111" s="6">
        <v>1.6217716600000001E-2</v>
      </c>
      <c r="J111" s="6">
        <v>4.01057264E-2</v>
      </c>
      <c r="K111" s="6">
        <v>0.1163072461</v>
      </c>
      <c r="L111" s="8">
        <v>463107042896</v>
      </c>
      <c r="M111" s="8">
        <v>28555626000000</v>
      </c>
      <c r="N111" s="6">
        <v>1.15271981E-2</v>
      </c>
      <c r="O111" s="6">
        <v>3.4867996399999997E-2</v>
      </c>
      <c r="P111" s="5"/>
      <c r="Q111" s="5"/>
      <c r="R111" s="5"/>
      <c r="S111" s="9"/>
      <c r="T111" s="9"/>
      <c r="U111" s="5"/>
      <c r="V111" s="5" t="str">
        <f t="shared" si="2"/>
        <v>Impaired financial assets to total assets5</v>
      </c>
      <c r="W111" s="10">
        <v>201309</v>
      </c>
      <c r="X111" s="11">
        <v>18</v>
      </c>
      <c r="Y111" s="10" t="s">
        <v>27</v>
      </c>
      <c r="Z111" s="11">
        <v>9</v>
      </c>
      <c r="AA111" s="11">
        <v>0.1179306822</v>
      </c>
      <c r="AB111" s="11">
        <v>5</v>
      </c>
      <c r="AC111" s="5"/>
      <c r="AD111" s="9"/>
      <c r="AE111" s="5"/>
      <c r="AF111" s="5"/>
      <c r="AG111" s="5"/>
      <c r="AH111" s="5"/>
      <c r="AI111" s="5"/>
      <c r="AJ111" s="5"/>
      <c r="AK111" s="5"/>
      <c r="AL111" s="5"/>
      <c r="AM111" s="5"/>
      <c r="AN111" s="5"/>
      <c r="AO111" s="5"/>
      <c r="AP111" s="5"/>
      <c r="AQ111" s="5"/>
      <c r="AR111" s="5"/>
      <c r="AS111" s="5"/>
      <c r="AT111" s="5"/>
      <c r="AU111" s="5"/>
      <c r="AV111" s="5"/>
      <c r="AW111" s="5"/>
      <c r="AX111" s="5"/>
      <c r="AY111" s="5"/>
      <c r="AZ111" s="5"/>
      <c r="BA111" s="5"/>
    </row>
    <row r="112" spans="1:53" x14ac:dyDescent="0.25">
      <c r="A112" s="5" t="str">
        <f t="shared" si="3"/>
        <v>Accumulated impairments on financial assets to total (gross) assets201306</v>
      </c>
      <c r="B112" s="6">
        <v>201306</v>
      </c>
      <c r="C112" s="7">
        <v>20</v>
      </c>
      <c r="D112" s="6" t="s">
        <v>28</v>
      </c>
      <c r="E112" s="6">
        <v>2.8269083E-3</v>
      </c>
      <c r="F112" s="6">
        <v>7.5070583999999997E-3</v>
      </c>
      <c r="G112" s="6">
        <v>1.7977538500000001E-2</v>
      </c>
      <c r="H112" s="6">
        <v>3.2361326599999997E-2</v>
      </c>
      <c r="I112" s="6">
        <v>1.69414921E-2</v>
      </c>
      <c r="J112" s="6">
        <v>4.1330552999999999E-2</v>
      </c>
      <c r="K112" s="6">
        <v>0.1203838178</v>
      </c>
      <c r="L112" s="8">
        <v>465426255857</v>
      </c>
      <c r="M112" s="8">
        <v>27472566000000</v>
      </c>
      <c r="N112" s="6">
        <v>1.1173819E-2</v>
      </c>
      <c r="O112" s="6">
        <v>3.5263560499999999E-2</v>
      </c>
      <c r="P112" s="5"/>
      <c r="Q112" s="5"/>
      <c r="R112" s="5"/>
      <c r="S112" s="9"/>
      <c r="T112" s="9"/>
      <c r="U112" s="5"/>
      <c r="V112" s="5" t="str">
        <f t="shared" si="2"/>
        <v>Impaired financial assets to total assets6</v>
      </c>
      <c r="W112" s="10">
        <v>201309</v>
      </c>
      <c r="X112" s="11">
        <v>18</v>
      </c>
      <c r="Y112" s="10" t="s">
        <v>27</v>
      </c>
      <c r="Z112" s="11">
        <v>1</v>
      </c>
      <c r="AA112" s="11">
        <v>9.2588360300000005E-2</v>
      </c>
      <c r="AB112" s="11">
        <v>6</v>
      </c>
      <c r="AC112" s="5"/>
      <c r="AD112" s="9"/>
      <c r="AE112" s="5"/>
      <c r="AF112" s="5"/>
      <c r="AG112" s="5"/>
      <c r="AH112" s="5"/>
      <c r="AI112" s="5"/>
      <c r="AJ112" s="5"/>
      <c r="AK112" s="5"/>
      <c r="AL112" s="5"/>
      <c r="AM112" s="5"/>
      <c r="AN112" s="5"/>
      <c r="AO112" s="5"/>
      <c r="AP112" s="5"/>
      <c r="AQ112" s="5"/>
      <c r="AR112" s="5"/>
      <c r="AS112" s="5"/>
      <c r="AT112" s="5"/>
      <c r="AU112" s="5"/>
      <c r="AV112" s="5"/>
      <c r="AW112" s="5"/>
      <c r="AX112" s="5"/>
      <c r="AY112" s="5"/>
      <c r="AZ112" s="5"/>
      <c r="BA112" s="5"/>
    </row>
    <row r="113" spans="1:53" x14ac:dyDescent="0.25">
      <c r="A113" s="5" t="str">
        <f t="shared" si="3"/>
        <v>Accumulated impairments on financial assets to total (gross) assets201309</v>
      </c>
      <c r="B113" s="6">
        <v>201309</v>
      </c>
      <c r="C113" s="7">
        <v>20</v>
      </c>
      <c r="D113" s="6" t="s">
        <v>28</v>
      </c>
      <c r="E113" s="6">
        <v>2.9328328000000001E-3</v>
      </c>
      <c r="F113" s="6">
        <v>7.5992339000000002E-3</v>
      </c>
      <c r="G113" s="6">
        <v>1.7970429100000001E-2</v>
      </c>
      <c r="H113" s="6">
        <v>3.3506422500000001E-2</v>
      </c>
      <c r="I113" s="6">
        <v>1.7511926000000001E-2</v>
      </c>
      <c r="J113" s="6">
        <v>4.1794085199999997E-2</v>
      </c>
      <c r="K113" s="6">
        <v>0.1214196064</v>
      </c>
      <c r="L113" s="8">
        <v>471670713243</v>
      </c>
      <c r="M113" s="8">
        <v>26934257000000</v>
      </c>
      <c r="N113" s="6">
        <v>1.22754861E-2</v>
      </c>
      <c r="O113" s="6">
        <v>3.5425659599999999E-2</v>
      </c>
      <c r="P113" s="5"/>
      <c r="Q113" s="5"/>
      <c r="R113" s="5"/>
      <c r="S113" s="9"/>
      <c r="T113" s="9"/>
      <c r="U113" s="5"/>
      <c r="V113" s="5" t="str">
        <f t="shared" si="2"/>
        <v>Impaired financial assets to total assets7</v>
      </c>
      <c r="W113" s="10">
        <v>201309</v>
      </c>
      <c r="X113" s="11">
        <v>18</v>
      </c>
      <c r="Y113" s="10" t="s">
        <v>27</v>
      </c>
      <c r="Z113" s="11" t="s">
        <v>35</v>
      </c>
      <c r="AA113" s="11">
        <v>7.6221928600000002E-2</v>
      </c>
      <c r="AB113" s="11">
        <v>7</v>
      </c>
      <c r="AC113" s="5"/>
      <c r="AD113" s="9"/>
      <c r="AE113" s="5"/>
      <c r="AF113" s="5"/>
      <c r="AG113" s="5"/>
      <c r="AH113" s="5"/>
      <c r="AI113" s="5"/>
      <c r="AJ113" s="5"/>
      <c r="AK113" s="5"/>
      <c r="AL113" s="5"/>
      <c r="AM113" s="5"/>
      <c r="AN113" s="5"/>
      <c r="AO113" s="5"/>
      <c r="AP113" s="5"/>
      <c r="AQ113" s="5"/>
      <c r="AR113" s="5"/>
      <c r="AS113" s="5"/>
      <c r="AT113" s="5"/>
      <c r="AU113" s="5"/>
      <c r="AV113" s="5"/>
      <c r="AW113" s="5"/>
      <c r="AX113" s="5"/>
      <c r="AY113" s="5"/>
      <c r="AZ113" s="5"/>
      <c r="BA113" s="5"/>
    </row>
    <row r="114" spans="1:53" x14ac:dyDescent="0.25">
      <c r="A114" s="5" t="str">
        <f t="shared" si="3"/>
        <v>Impairments on financial assets to total operating income200912</v>
      </c>
      <c r="B114" s="6">
        <v>200912</v>
      </c>
      <c r="C114" s="7">
        <v>21</v>
      </c>
      <c r="D114" s="6" t="s">
        <v>30</v>
      </c>
      <c r="E114" s="6">
        <v>0.1100192678</v>
      </c>
      <c r="F114" s="6">
        <v>0.2098599588</v>
      </c>
      <c r="G114" s="6">
        <v>0.2742465597</v>
      </c>
      <c r="H114" s="6">
        <v>0.44726454339999999</v>
      </c>
      <c r="I114" s="6">
        <v>0.26593922819999999</v>
      </c>
      <c r="J114" s="6">
        <v>0.4102877103</v>
      </c>
      <c r="K114" s="6">
        <v>1.2055700041999999</v>
      </c>
      <c r="L114" s="8">
        <v>148044027182</v>
      </c>
      <c r="M114" s="8">
        <v>556683676110</v>
      </c>
      <c r="N114" s="6">
        <v>0.25107325279999998</v>
      </c>
      <c r="O114" s="6">
        <v>0.27537215570000001</v>
      </c>
      <c r="P114" s="5"/>
      <c r="Q114" s="5"/>
      <c r="R114" s="5"/>
      <c r="S114" s="9"/>
      <c r="T114" s="9"/>
      <c r="U114" s="5"/>
      <c r="V114" s="5" t="str">
        <f t="shared" si="2"/>
        <v>Impaired financial assets to total assets8</v>
      </c>
      <c r="W114" s="10">
        <v>201309</v>
      </c>
      <c r="X114" s="11">
        <v>18</v>
      </c>
      <c r="Y114" s="10" t="s">
        <v>27</v>
      </c>
      <c r="Z114" s="11">
        <v>6</v>
      </c>
      <c r="AA114" s="11">
        <v>3.5569261999999997E-2</v>
      </c>
      <c r="AB114" s="11">
        <v>8</v>
      </c>
      <c r="AC114" s="5"/>
      <c r="AD114" s="9"/>
      <c r="AE114" s="5"/>
      <c r="AF114" s="5"/>
      <c r="AG114" s="5"/>
      <c r="AH114" s="5"/>
      <c r="AI114" s="5"/>
      <c r="AJ114" s="5"/>
      <c r="AK114" s="5"/>
      <c r="AL114" s="5"/>
      <c r="AM114" s="5"/>
      <c r="AN114" s="5"/>
      <c r="AO114" s="5"/>
      <c r="AP114" s="5"/>
      <c r="AQ114" s="5"/>
      <c r="AR114" s="5"/>
      <c r="AS114" s="5"/>
      <c r="AT114" s="5"/>
      <c r="AU114" s="5"/>
      <c r="AV114" s="5"/>
      <c r="AW114" s="5"/>
      <c r="AX114" s="5"/>
      <c r="AY114" s="5"/>
      <c r="AZ114" s="5"/>
      <c r="BA114" s="5"/>
    </row>
    <row r="115" spans="1:53" x14ac:dyDescent="0.25">
      <c r="A115" s="5" t="str">
        <f t="shared" si="3"/>
        <v>Impairments on financial assets to total operating income201003</v>
      </c>
      <c r="B115" s="6">
        <v>201003</v>
      </c>
      <c r="C115" s="7">
        <v>21</v>
      </c>
      <c r="D115" s="6" t="s">
        <v>30</v>
      </c>
      <c r="E115" s="6">
        <v>3.25039201E-2</v>
      </c>
      <c r="F115" s="6">
        <v>0.1549121198</v>
      </c>
      <c r="G115" s="6">
        <v>0.2044484187</v>
      </c>
      <c r="H115" s="6">
        <v>0.29936053010000002</v>
      </c>
      <c r="I115" s="6">
        <v>0.17153666070000001</v>
      </c>
      <c r="J115" s="6">
        <v>0.28080875170000003</v>
      </c>
      <c r="K115" s="6">
        <v>0.43037341769999998</v>
      </c>
      <c r="L115" s="8">
        <v>25295177197</v>
      </c>
      <c r="M115" s="8">
        <v>147462222291</v>
      </c>
      <c r="N115" s="6">
        <v>0.175045851</v>
      </c>
      <c r="O115" s="6">
        <v>0.22588170069999999</v>
      </c>
      <c r="P115" s="5"/>
      <c r="Q115" s="5"/>
      <c r="R115" s="5"/>
      <c r="S115" s="9"/>
      <c r="T115" s="9"/>
      <c r="U115" s="5"/>
      <c r="V115" s="5" t="str">
        <f t="shared" si="2"/>
        <v>Impaired financial assets to total assets9</v>
      </c>
      <c r="W115" s="10">
        <v>201309</v>
      </c>
      <c r="X115" s="11">
        <v>18</v>
      </c>
      <c r="Y115" s="10" t="s">
        <v>27</v>
      </c>
      <c r="Z115" s="11">
        <v>10</v>
      </c>
      <c r="AA115" s="11">
        <v>3.20957329E-2</v>
      </c>
      <c r="AB115" s="11">
        <v>9</v>
      </c>
      <c r="AC115" s="5"/>
      <c r="AD115" s="9"/>
      <c r="AE115" s="5"/>
      <c r="AF115" s="5"/>
      <c r="AG115" s="5"/>
      <c r="AH115" s="5"/>
      <c r="AI115" s="5"/>
      <c r="AJ115" s="5"/>
      <c r="AK115" s="5"/>
      <c r="AL115" s="5"/>
      <c r="AM115" s="5"/>
      <c r="AN115" s="5"/>
      <c r="AO115" s="5"/>
      <c r="AP115" s="5"/>
      <c r="AQ115" s="5"/>
      <c r="AR115" s="5"/>
      <c r="AS115" s="5"/>
      <c r="AT115" s="5"/>
      <c r="AU115" s="5"/>
      <c r="AV115" s="5"/>
      <c r="AW115" s="5"/>
      <c r="AX115" s="5"/>
      <c r="AY115" s="5"/>
      <c r="AZ115" s="5"/>
      <c r="BA115" s="5"/>
    </row>
    <row r="116" spans="1:53" x14ac:dyDescent="0.25">
      <c r="A116" s="5" t="str">
        <f t="shared" si="3"/>
        <v>Impairments on financial assets to total operating income201006</v>
      </c>
      <c r="B116" s="6">
        <v>201006</v>
      </c>
      <c r="C116" s="7">
        <v>21</v>
      </c>
      <c r="D116" s="6" t="s">
        <v>30</v>
      </c>
      <c r="E116" s="6">
        <v>4.7077824400000003E-2</v>
      </c>
      <c r="F116" s="6">
        <v>0.175045851</v>
      </c>
      <c r="G116" s="6">
        <v>0.23272127949999999</v>
      </c>
      <c r="H116" s="6">
        <v>0.3678505514</v>
      </c>
      <c r="I116" s="6">
        <v>0.2005923372</v>
      </c>
      <c r="J116" s="6">
        <v>0.33517126559999999</v>
      </c>
      <c r="K116" s="6">
        <v>0.88498248840000004</v>
      </c>
      <c r="L116" s="8">
        <v>58143299009</v>
      </c>
      <c r="M116" s="8">
        <v>289858026551</v>
      </c>
      <c r="N116" s="6">
        <v>0.175045851</v>
      </c>
      <c r="O116" s="6">
        <v>0.27070022049999998</v>
      </c>
      <c r="P116" s="5"/>
      <c r="Q116" s="5"/>
      <c r="R116" s="5"/>
      <c r="S116" s="9"/>
      <c r="T116" s="9"/>
      <c r="U116" s="5"/>
      <c r="V116" s="5" t="str">
        <f t="shared" si="2"/>
        <v>Impaired financial assets to total assets10</v>
      </c>
      <c r="W116" s="10">
        <v>201309</v>
      </c>
      <c r="X116" s="11">
        <v>18</v>
      </c>
      <c r="Y116" s="10" t="s">
        <v>27</v>
      </c>
      <c r="Z116" s="11" t="s">
        <v>44</v>
      </c>
      <c r="AA116" s="11">
        <v>2.8877838199999999E-2</v>
      </c>
      <c r="AB116" s="11">
        <v>10</v>
      </c>
      <c r="AC116" s="5"/>
      <c r="AD116" s="9"/>
      <c r="AE116" s="5"/>
      <c r="AF116" s="5"/>
      <c r="AG116" s="5"/>
      <c r="AH116" s="5"/>
      <c r="AI116" s="5"/>
      <c r="AJ116" s="5"/>
      <c r="AK116" s="5"/>
      <c r="AL116" s="5"/>
      <c r="AM116" s="5"/>
      <c r="AN116" s="5"/>
      <c r="AO116" s="5"/>
      <c r="AP116" s="5"/>
      <c r="AQ116" s="5"/>
      <c r="AR116" s="5"/>
      <c r="AS116" s="5"/>
      <c r="AT116" s="5"/>
      <c r="AU116" s="5"/>
      <c r="AV116" s="5"/>
      <c r="AW116" s="5"/>
      <c r="AX116" s="5"/>
      <c r="AY116" s="5"/>
      <c r="AZ116" s="5"/>
      <c r="BA116" s="5"/>
    </row>
    <row r="117" spans="1:53" x14ac:dyDescent="0.25">
      <c r="A117" s="5" t="str">
        <f t="shared" si="3"/>
        <v>Impairments on financial assets to total operating income201009</v>
      </c>
      <c r="B117" s="6">
        <v>201009</v>
      </c>
      <c r="C117" s="7">
        <v>21</v>
      </c>
      <c r="D117" s="6" t="s">
        <v>30</v>
      </c>
      <c r="E117" s="6">
        <v>3.25039201E-2</v>
      </c>
      <c r="F117" s="6">
        <v>0.1451514129</v>
      </c>
      <c r="G117" s="6">
        <v>0.211241656</v>
      </c>
      <c r="H117" s="6">
        <v>0.31684145429999999</v>
      </c>
      <c r="I117" s="6">
        <v>0.18182597089999999</v>
      </c>
      <c r="J117" s="6">
        <v>0.315741416</v>
      </c>
      <c r="K117" s="6">
        <v>0.52331780510000003</v>
      </c>
      <c r="L117" s="8">
        <v>78595200719</v>
      </c>
      <c r="M117" s="8">
        <v>432255086079</v>
      </c>
      <c r="N117" s="6">
        <v>0.16829409940000001</v>
      </c>
      <c r="O117" s="6">
        <v>0.2395262775</v>
      </c>
      <c r="P117" s="5"/>
      <c r="Q117" s="5"/>
      <c r="R117" s="5"/>
      <c r="S117" s="9"/>
      <c r="T117" s="9"/>
      <c r="U117" s="5"/>
      <c r="V117" s="5" t="str">
        <f t="shared" si="2"/>
        <v>Impaired financial assets to total assets11</v>
      </c>
      <c r="W117" s="10">
        <v>201309</v>
      </c>
      <c r="X117" s="11">
        <v>18</v>
      </c>
      <c r="Y117" s="10" t="s">
        <v>27</v>
      </c>
      <c r="Z117" s="11">
        <v>11</v>
      </c>
      <c r="AA117" s="11">
        <v>2.5724823099999999E-2</v>
      </c>
      <c r="AB117" s="11">
        <v>11</v>
      </c>
      <c r="AC117" s="5"/>
      <c r="AD117" s="9"/>
      <c r="AE117" s="5"/>
      <c r="AF117" s="5"/>
      <c r="AG117" s="5"/>
      <c r="AH117" s="5"/>
      <c r="AI117" s="5"/>
      <c r="AJ117" s="5"/>
      <c r="AK117" s="5"/>
      <c r="AL117" s="5"/>
      <c r="AM117" s="5"/>
      <c r="AN117" s="5"/>
      <c r="AO117" s="5"/>
      <c r="AP117" s="5"/>
      <c r="AQ117" s="5"/>
      <c r="AR117" s="5"/>
      <c r="AS117" s="5"/>
      <c r="AT117" s="5"/>
      <c r="AU117" s="5"/>
      <c r="AV117" s="5"/>
      <c r="AW117" s="5"/>
      <c r="AX117" s="5"/>
      <c r="AY117" s="5"/>
      <c r="AZ117" s="5"/>
      <c r="BA117" s="5"/>
    </row>
    <row r="118" spans="1:53" x14ac:dyDescent="0.25">
      <c r="A118" s="5" t="str">
        <f t="shared" si="3"/>
        <v>Impairments on financial assets to total operating income201012</v>
      </c>
      <c r="B118" s="6">
        <v>201012</v>
      </c>
      <c r="C118" s="7">
        <v>21</v>
      </c>
      <c r="D118" s="6" t="s">
        <v>30</v>
      </c>
      <c r="E118" s="6">
        <v>4.7077824400000003E-2</v>
      </c>
      <c r="F118" s="6">
        <v>0.15459039450000001</v>
      </c>
      <c r="G118" s="6">
        <v>0.23937442370000001</v>
      </c>
      <c r="H118" s="6">
        <v>0.3704340793</v>
      </c>
      <c r="I118" s="6">
        <v>0.1937909518</v>
      </c>
      <c r="J118" s="6">
        <v>0.31332608569999998</v>
      </c>
      <c r="K118" s="6">
        <v>1.0241915930000001</v>
      </c>
      <c r="L118" s="8">
        <v>112399582766</v>
      </c>
      <c r="M118" s="8">
        <v>580004286599</v>
      </c>
      <c r="N118" s="6">
        <v>0.1648868137</v>
      </c>
      <c r="O118" s="6">
        <v>0.25643165150000002</v>
      </c>
      <c r="P118" s="5"/>
      <c r="Q118" s="5"/>
      <c r="R118" s="5"/>
      <c r="S118" s="9"/>
      <c r="T118" s="9"/>
      <c r="U118" s="5"/>
      <c r="V118" s="5" t="str">
        <f t="shared" si="2"/>
        <v>Impaired financial assets to total assets12</v>
      </c>
      <c r="W118" s="10">
        <v>201309</v>
      </c>
      <c r="X118" s="11">
        <v>18</v>
      </c>
      <c r="Y118" s="10" t="s">
        <v>27</v>
      </c>
      <c r="Z118" s="11">
        <v>2</v>
      </c>
      <c r="AA118" s="11">
        <v>1.64597015E-2</v>
      </c>
      <c r="AB118" s="11">
        <v>12</v>
      </c>
      <c r="AC118" s="5"/>
      <c r="AD118" s="9"/>
      <c r="AE118" s="5"/>
      <c r="AF118" s="5"/>
      <c r="AG118" s="5"/>
      <c r="AH118" s="5"/>
      <c r="AI118" s="5"/>
      <c r="AJ118" s="5"/>
      <c r="AK118" s="5"/>
      <c r="AL118" s="5"/>
      <c r="AM118" s="5"/>
      <c r="AN118" s="5"/>
      <c r="AO118" s="5"/>
      <c r="AP118" s="5"/>
      <c r="AQ118" s="5"/>
      <c r="AR118" s="5"/>
      <c r="AS118" s="5"/>
      <c r="AT118" s="5"/>
      <c r="AU118" s="5"/>
      <c r="AV118" s="5"/>
      <c r="AW118" s="5"/>
      <c r="AX118" s="5"/>
      <c r="AY118" s="5"/>
      <c r="AZ118" s="5"/>
      <c r="BA118" s="5"/>
    </row>
    <row r="119" spans="1:53" x14ac:dyDescent="0.25">
      <c r="A119" s="5" t="str">
        <f t="shared" si="3"/>
        <v>Impairments on financial assets to total operating income201103</v>
      </c>
      <c r="B119" s="6">
        <v>201103</v>
      </c>
      <c r="C119" s="7">
        <v>21</v>
      </c>
      <c r="D119" s="6" t="s">
        <v>30</v>
      </c>
      <c r="E119" s="6">
        <v>-0.15033352799999999</v>
      </c>
      <c r="F119" s="6">
        <v>7.3736718699999995E-2</v>
      </c>
      <c r="G119" s="6">
        <v>0.15655336650000001</v>
      </c>
      <c r="H119" s="6">
        <v>0.15801731829999999</v>
      </c>
      <c r="I119" s="6">
        <v>0.13779755890000001</v>
      </c>
      <c r="J119" s="6">
        <v>0.25887893509999998</v>
      </c>
      <c r="K119" s="6">
        <v>0.48026256299999998</v>
      </c>
      <c r="L119" s="8">
        <v>20117875559</v>
      </c>
      <c r="M119" s="8">
        <v>145995877678</v>
      </c>
      <c r="N119" s="6">
        <v>0.11745158429999999</v>
      </c>
      <c r="O119" s="6">
        <v>0.1682985944</v>
      </c>
      <c r="P119" s="5"/>
      <c r="Q119" s="5"/>
      <c r="R119" s="5"/>
      <c r="S119" s="9"/>
      <c r="T119" s="9"/>
      <c r="U119" s="5"/>
      <c r="V119" s="5" t="str">
        <f t="shared" si="2"/>
        <v>Impaired financial assets to total assets13</v>
      </c>
      <c r="W119" s="10">
        <v>201309</v>
      </c>
      <c r="X119" s="11">
        <v>18</v>
      </c>
      <c r="Y119" s="10" t="s">
        <v>27</v>
      </c>
      <c r="Z119" s="11" t="s">
        <v>29</v>
      </c>
      <c r="AA119" s="11">
        <v>1.49937948E-2</v>
      </c>
      <c r="AB119" s="11">
        <v>13</v>
      </c>
      <c r="AC119" s="5"/>
      <c r="AD119" s="9"/>
      <c r="AE119" s="5"/>
      <c r="AF119" s="5"/>
      <c r="AG119" s="5"/>
      <c r="AH119" s="5"/>
      <c r="AI119" s="5"/>
      <c r="AJ119" s="5"/>
      <c r="AK119" s="5"/>
      <c r="AL119" s="5"/>
      <c r="AM119" s="5"/>
      <c r="AN119" s="5"/>
      <c r="AO119" s="5"/>
      <c r="AP119" s="5"/>
      <c r="AQ119" s="5"/>
      <c r="AR119" s="5"/>
      <c r="AS119" s="5"/>
      <c r="AT119" s="5"/>
      <c r="AU119" s="5"/>
      <c r="AV119" s="5"/>
      <c r="AW119" s="5"/>
      <c r="AX119" s="5"/>
      <c r="AY119" s="5"/>
      <c r="AZ119" s="5"/>
      <c r="BA119" s="5"/>
    </row>
    <row r="120" spans="1:53" x14ac:dyDescent="0.25">
      <c r="A120" s="5" t="str">
        <f t="shared" si="3"/>
        <v>Impairments on financial assets to total operating income201106</v>
      </c>
      <c r="B120" s="6">
        <v>201106</v>
      </c>
      <c r="C120" s="7">
        <v>21</v>
      </c>
      <c r="D120" s="6" t="s">
        <v>30</v>
      </c>
      <c r="E120" s="6">
        <v>2.5497915600000001E-2</v>
      </c>
      <c r="F120" s="6">
        <v>0.1004545689</v>
      </c>
      <c r="G120" s="6">
        <v>0.20227900469999999</v>
      </c>
      <c r="H120" s="6">
        <v>0.2984874327</v>
      </c>
      <c r="I120" s="6">
        <v>0.17913436490000001</v>
      </c>
      <c r="J120" s="6">
        <v>0.32028519970000002</v>
      </c>
      <c r="K120" s="6">
        <v>1.1972917873</v>
      </c>
      <c r="L120" s="8">
        <v>54270922505</v>
      </c>
      <c r="M120" s="8">
        <v>302962095234</v>
      </c>
      <c r="N120" s="6">
        <v>0.13726754529999999</v>
      </c>
      <c r="O120" s="6">
        <v>0.20665485580000001</v>
      </c>
      <c r="P120" s="5"/>
      <c r="Q120" s="5"/>
      <c r="R120" s="5"/>
      <c r="S120" s="9"/>
      <c r="T120" s="9"/>
      <c r="U120" s="5"/>
      <c r="V120" s="5" t="str">
        <f t="shared" si="2"/>
        <v>Impaired financial assets to total assets14</v>
      </c>
      <c r="W120" s="10">
        <v>201309</v>
      </c>
      <c r="X120" s="11">
        <v>18</v>
      </c>
      <c r="Y120" s="10" t="s">
        <v>27</v>
      </c>
      <c r="Z120" s="11">
        <v>7</v>
      </c>
      <c r="AA120" s="11">
        <v>1.3010405399999999E-2</v>
      </c>
      <c r="AB120" s="11">
        <v>14</v>
      </c>
      <c r="AC120" s="5"/>
      <c r="AD120" s="9"/>
      <c r="AE120" s="5"/>
      <c r="AF120" s="5"/>
      <c r="AG120" s="5"/>
      <c r="AH120" s="5"/>
      <c r="AI120" s="5"/>
      <c r="AJ120" s="5"/>
      <c r="AK120" s="5"/>
      <c r="AL120" s="5"/>
      <c r="AM120" s="5"/>
      <c r="AN120" s="5"/>
      <c r="AO120" s="5"/>
      <c r="AP120" s="5"/>
      <c r="AQ120" s="5"/>
      <c r="AR120" s="5"/>
      <c r="AS120" s="5"/>
      <c r="AT120" s="5"/>
      <c r="AU120" s="5"/>
      <c r="AV120" s="5"/>
      <c r="AW120" s="5"/>
      <c r="AX120" s="5"/>
      <c r="AY120" s="5"/>
      <c r="AZ120" s="5"/>
      <c r="BA120" s="5"/>
    </row>
    <row r="121" spans="1:53" x14ac:dyDescent="0.25">
      <c r="A121" s="5" t="str">
        <f t="shared" si="3"/>
        <v>Impairments on financial assets to total operating income201109</v>
      </c>
      <c r="B121" s="6">
        <v>201109</v>
      </c>
      <c r="C121" s="7">
        <v>21</v>
      </c>
      <c r="D121" s="6" t="s">
        <v>30</v>
      </c>
      <c r="E121" s="6">
        <v>2.3307753099999998E-2</v>
      </c>
      <c r="F121" s="6">
        <v>0.1466083815</v>
      </c>
      <c r="G121" s="6">
        <v>0.21622441880000001</v>
      </c>
      <c r="H121" s="6">
        <v>0.61557336439999999</v>
      </c>
      <c r="I121" s="6">
        <v>0.20257746630000001</v>
      </c>
      <c r="J121" s="6">
        <v>0.3688149349</v>
      </c>
      <c r="K121" s="6">
        <v>1.260459309</v>
      </c>
      <c r="L121" s="8">
        <v>88800571923</v>
      </c>
      <c r="M121" s="8">
        <v>438353650843</v>
      </c>
      <c r="N121" s="6">
        <v>0.15890180579999999</v>
      </c>
      <c r="O121" s="6">
        <v>0.25549071960000003</v>
      </c>
      <c r="P121" s="5"/>
      <c r="Q121" s="5"/>
      <c r="R121" s="5"/>
      <c r="S121" s="9"/>
      <c r="T121" s="9"/>
      <c r="U121" s="5"/>
      <c r="V121" s="5" t="str">
        <f t="shared" si="2"/>
        <v>Impaired financial assets to total assets15</v>
      </c>
      <c r="W121" s="10">
        <v>201309</v>
      </c>
      <c r="X121" s="11">
        <v>18</v>
      </c>
      <c r="Y121" s="10" t="s">
        <v>27</v>
      </c>
      <c r="Z121" s="11" t="s">
        <v>31</v>
      </c>
      <c r="AA121" s="11">
        <v>1.29004575E-2</v>
      </c>
      <c r="AB121" s="11">
        <v>15</v>
      </c>
      <c r="AC121" s="5"/>
      <c r="AD121" s="9"/>
      <c r="AE121" s="5"/>
      <c r="AF121" s="5"/>
      <c r="AG121" s="5"/>
      <c r="AH121" s="5"/>
      <c r="AI121" s="5"/>
      <c r="AJ121" s="5"/>
      <c r="AK121" s="5"/>
      <c r="AL121" s="5"/>
      <c r="AM121" s="5"/>
      <c r="AN121" s="5"/>
      <c r="AO121" s="5"/>
      <c r="AP121" s="5"/>
      <c r="AQ121" s="5"/>
      <c r="AR121" s="5"/>
      <c r="AS121" s="5"/>
      <c r="AT121" s="5"/>
      <c r="AU121" s="5"/>
      <c r="AV121" s="5"/>
      <c r="AW121" s="5"/>
      <c r="AX121" s="5"/>
      <c r="AY121" s="5"/>
      <c r="AZ121" s="5"/>
      <c r="BA121" s="5"/>
    </row>
    <row r="122" spans="1:53" x14ac:dyDescent="0.25">
      <c r="A122" s="5" t="str">
        <f t="shared" si="3"/>
        <v>Impairments on financial assets to total operating income201112</v>
      </c>
      <c r="B122" s="6">
        <v>201112</v>
      </c>
      <c r="C122" s="7">
        <v>21</v>
      </c>
      <c r="D122" s="6" t="s">
        <v>30</v>
      </c>
      <c r="E122" s="6">
        <v>2.6190590199999999E-2</v>
      </c>
      <c r="F122" s="6">
        <v>0.14821268500000001</v>
      </c>
      <c r="G122" s="6">
        <v>0.26227507820000001</v>
      </c>
      <c r="H122" s="6">
        <v>0.74679275970000003</v>
      </c>
      <c r="I122" s="6">
        <v>0.26681252020000001</v>
      </c>
      <c r="J122" s="6">
        <v>0.56849438529999996</v>
      </c>
      <c r="K122" s="6">
        <v>3.6796732286</v>
      </c>
      <c r="L122" s="8">
        <v>156449127113</v>
      </c>
      <c r="M122" s="8">
        <v>586363514614</v>
      </c>
      <c r="N122" s="6">
        <v>0.16114599769999999</v>
      </c>
      <c r="O122" s="6">
        <v>0.29020794709999997</v>
      </c>
      <c r="P122" s="5"/>
      <c r="Q122" s="5"/>
      <c r="R122" s="5"/>
      <c r="S122" s="9"/>
      <c r="T122" s="9"/>
      <c r="U122" s="5"/>
      <c r="V122" s="5" t="str">
        <f t="shared" si="2"/>
        <v>Impaired financial assets to total assets16</v>
      </c>
      <c r="W122" s="10">
        <v>201309</v>
      </c>
      <c r="X122" s="11">
        <v>18</v>
      </c>
      <c r="Y122" s="10" t="s">
        <v>27</v>
      </c>
      <c r="Z122" s="11" t="s">
        <v>23</v>
      </c>
      <c r="AA122" s="11">
        <v>6.801924E-3</v>
      </c>
      <c r="AB122" s="11">
        <v>16</v>
      </c>
      <c r="AC122" s="5"/>
      <c r="AD122" s="9"/>
      <c r="AE122" s="5"/>
      <c r="AF122" s="5"/>
      <c r="AG122" s="5"/>
      <c r="AH122" s="5"/>
      <c r="AI122" s="5"/>
      <c r="AJ122" s="5"/>
      <c r="AK122" s="5"/>
      <c r="AL122" s="5"/>
      <c r="AM122" s="5"/>
      <c r="AN122" s="5"/>
      <c r="AO122" s="5"/>
      <c r="AP122" s="5"/>
      <c r="AQ122" s="5"/>
      <c r="AR122" s="5"/>
      <c r="AS122" s="5"/>
      <c r="AT122" s="5"/>
      <c r="AU122" s="5"/>
      <c r="AV122" s="5"/>
      <c r="AW122" s="5"/>
      <c r="AX122" s="5"/>
      <c r="AY122" s="5"/>
      <c r="AZ122" s="5"/>
      <c r="BA122" s="5"/>
    </row>
    <row r="123" spans="1:53" x14ac:dyDescent="0.25">
      <c r="A123" s="5" t="str">
        <f t="shared" si="3"/>
        <v>Impairments on financial assets to total operating income201203</v>
      </c>
      <c r="B123" s="6">
        <v>201203</v>
      </c>
      <c r="C123" s="7">
        <v>21</v>
      </c>
      <c r="D123" s="6" t="s">
        <v>30</v>
      </c>
      <c r="E123" s="6">
        <v>2.2093143900000001E-2</v>
      </c>
      <c r="F123" s="6">
        <v>8.3508076799999997E-2</v>
      </c>
      <c r="G123" s="6">
        <v>0.19664337170000001</v>
      </c>
      <c r="H123" s="6">
        <v>7.5839767200000005E-2</v>
      </c>
      <c r="I123" s="6">
        <v>0.17878748990000001</v>
      </c>
      <c r="J123" s="6">
        <v>0.32075178380000002</v>
      </c>
      <c r="K123" s="6">
        <v>1.114611196</v>
      </c>
      <c r="L123" s="8">
        <v>25594933635</v>
      </c>
      <c r="M123" s="8">
        <v>143158414799</v>
      </c>
      <c r="N123" s="6">
        <v>0.1115264015</v>
      </c>
      <c r="O123" s="6">
        <v>0.23209718230000001</v>
      </c>
      <c r="P123" s="5"/>
      <c r="Q123" s="5"/>
      <c r="R123" s="5"/>
      <c r="S123" s="9"/>
      <c r="T123" s="9"/>
      <c r="U123" s="5"/>
      <c r="V123" s="5" t="str">
        <f t="shared" si="2"/>
        <v>Impaired financial assets to total assets17</v>
      </c>
      <c r="W123" s="10">
        <v>201309</v>
      </c>
      <c r="X123" s="11">
        <v>18</v>
      </c>
      <c r="Y123" s="10" t="s">
        <v>27</v>
      </c>
      <c r="Z123" s="11" t="s">
        <v>40</v>
      </c>
      <c r="AA123" s="11">
        <v>6.5538595999999998E-3</v>
      </c>
      <c r="AB123" s="11">
        <v>17</v>
      </c>
      <c r="AC123" s="5"/>
      <c r="AD123" s="9"/>
      <c r="AE123" s="5"/>
      <c r="AF123" s="5"/>
      <c r="AG123" s="5"/>
      <c r="AH123" s="5"/>
      <c r="AI123" s="5"/>
      <c r="AJ123" s="5"/>
      <c r="AK123" s="5"/>
      <c r="AL123" s="5"/>
      <c r="AM123" s="5"/>
      <c r="AN123" s="5"/>
      <c r="AO123" s="5"/>
      <c r="AP123" s="5"/>
      <c r="AQ123" s="5"/>
      <c r="AR123" s="5"/>
      <c r="AS123" s="5"/>
      <c r="AT123" s="5"/>
      <c r="AU123" s="5"/>
      <c r="AV123" s="5"/>
      <c r="AW123" s="5"/>
      <c r="AX123" s="5"/>
      <c r="AY123" s="5"/>
      <c r="AZ123" s="5"/>
      <c r="BA123" s="5"/>
    </row>
    <row r="124" spans="1:53" x14ac:dyDescent="0.25">
      <c r="A124" s="5" t="str">
        <f t="shared" si="3"/>
        <v>Impairments on financial assets to total operating income201206</v>
      </c>
      <c r="B124" s="6">
        <v>201206</v>
      </c>
      <c r="C124" s="7">
        <v>21</v>
      </c>
      <c r="D124" s="6" t="s">
        <v>30</v>
      </c>
      <c r="E124" s="6">
        <v>1.0371742999999999E-2</v>
      </c>
      <c r="F124" s="6">
        <v>9.9326275500000005E-2</v>
      </c>
      <c r="G124" s="6">
        <v>0.1866298696</v>
      </c>
      <c r="H124" s="6">
        <v>0.40827185529999999</v>
      </c>
      <c r="I124" s="6">
        <v>0.24609180680000001</v>
      </c>
      <c r="J124" s="6">
        <v>0.3976361243</v>
      </c>
      <c r="K124" s="6">
        <v>1.8794352535000001</v>
      </c>
      <c r="L124" s="8">
        <v>68153528033</v>
      </c>
      <c r="M124" s="8">
        <v>276943507016</v>
      </c>
      <c r="N124" s="6">
        <v>0.13487868619999999</v>
      </c>
      <c r="O124" s="6">
        <v>0.24910932299999999</v>
      </c>
      <c r="P124" s="5"/>
      <c r="Q124" s="5"/>
      <c r="R124" s="5"/>
      <c r="S124" s="9"/>
      <c r="T124" s="9"/>
      <c r="U124" s="5"/>
      <c r="V124" s="5" t="str">
        <f t="shared" si="2"/>
        <v>Impaired financial assets to total assets18</v>
      </c>
      <c r="W124" s="10">
        <v>201309</v>
      </c>
      <c r="X124" s="11">
        <v>18</v>
      </c>
      <c r="Y124" s="10" t="s">
        <v>27</v>
      </c>
      <c r="Z124" s="11">
        <v>5</v>
      </c>
      <c r="AA124" s="11" t="s">
        <v>46</v>
      </c>
      <c r="AB124" s="11">
        <v>18</v>
      </c>
      <c r="AC124" s="5"/>
      <c r="AD124" s="9"/>
      <c r="AE124" s="5"/>
      <c r="AF124" s="5"/>
      <c r="AG124" s="5"/>
      <c r="AH124" s="5"/>
      <c r="AI124" s="5"/>
      <c r="AJ124" s="5"/>
      <c r="AK124" s="5"/>
      <c r="AL124" s="5"/>
      <c r="AM124" s="5"/>
      <c r="AN124" s="5"/>
      <c r="AO124" s="5"/>
      <c r="AP124" s="5"/>
      <c r="AQ124" s="5"/>
      <c r="AR124" s="5"/>
      <c r="AS124" s="5"/>
      <c r="AT124" s="5"/>
      <c r="AU124" s="5"/>
      <c r="AV124" s="5"/>
      <c r="AW124" s="5"/>
      <c r="AX124" s="5"/>
      <c r="AY124" s="5"/>
      <c r="AZ124" s="5"/>
      <c r="BA124" s="5"/>
    </row>
    <row r="125" spans="1:53" x14ac:dyDescent="0.25">
      <c r="A125" s="5" t="str">
        <f t="shared" si="3"/>
        <v>Impairments on financial assets to total operating income201209</v>
      </c>
      <c r="B125" s="6">
        <v>201209</v>
      </c>
      <c r="C125" s="7">
        <v>21</v>
      </c>
      <c r="D125" s="6" t="s">
        <v>30</v>
      </c>
      <c r="E125" s="6">
        <v>1.7428666E-3</v>
      </c>
      <c r="F125" s="6">
        <v>0.1041587707</v>
      </c>
      <c r="G125" s="6">
        <v>0.20911442459999999</v>
      </c>
      <c r="H125" s="6">
        <v>0.46800839910000003</v>
      </c>
      <c r="I125" s="6">
        <v>0.24853136279999999</v>
      </c>
      <c r="J125" s="6">
        <v>0.44413356230000001</v>
      </c>
      <c r="K125" s="6">
        <v>2.3703417506000002</v>
      </c>
      <c r="L125" s="8">
        <v>99318489018</v>
      </c>
      <c r="M125" s="8">
        <v>399621552355</v>
      </c>
      <c r="N125" s="6">
        <v>0.1415986223</v>
      </c>
      <c r="O125" s="6">
        <v>0.23631651300000001</v>
      </c>
      <c r="P125" s="5"/>
      <c r="Q125" s="5"/>
      <c r="R125" s="5"/>
      <c r="S125" s="9"/>
      <c r="T125" s="9"/>
      <c r="U125" s="5"/>
      <c r="V125" s="5" t="str">
        <f t="shared" si="2"/>
        <v>Impaired financial assets to total assets19</v>
      </c>
      <c r="W125" s="10">
        <v>201309</v>
      </c>
      <c r="X125" s="11">
        <v>18</v>
      </c>
      <c r="Y125" s="10" t="s">
        <v>27</v>
      </c>
      <c r="Z125" s="11" t="s">
        <v>38</v>
      </c>
      <c r="AA125" s="11" t="s">
        <v>46</v>
      </c>
      <c r="AB125" s="11">
        <v>19</v>
      </c>
      <c r="AC125" s="5"/>
      <c r="AD125" s="9"/>
      <c r="AE125" s="5"/>
      <c r="AF125" s="5"/>
      <c r="AG125" s="5"/>
      <c r="AH125" s="5"/>
      <c r="AI125" s="5"/>
      <c r="AJ125" s="5"/>
      <c r="AK125" s="5"/>
      <c r="AL125" s="5"/>
      <c r="AM125" s="5"/>
      <c r="AN125" s="5"/>
      <c r="AO125" s="5"/>
      <c r="AP125" s="5"/>
      <c r="AQ125" s="5"/>
      <c r="AR125" s="5"/>
      <c r="AS125" s="5"/>
      <c r="AT125" s="5"/>
      <c r="AU125" s="5"/>
      <c r="AV125" s="5"/>
      <c r="AW125" s="5"/>
      <c r="AX125" s="5"/>
      <c r="AY125" s="5"/>
      <c r="AZ125" s="5"/>
      <c r="BA125" s="5"/>
    </row>
    <row r="126" spans="1:53" x14ac:dyDescent="0.25">
      <c r="A126" s="5" t="str">
        <f t="shared" si="3"/>
        <v>Impairments on financial assets to total operating income201212</v>
      </c>
      <c r="B126" s="6">
        <v>201212</v>
      </c>
      <c r="C126" s="7">
        <v>21</v>
      </c>
      <c r="D126" s="6" t="s">
        <v>30</v>
      </c>
      <c r="E126" s="6">
        <v>2.2613078000000002E-2</v>
      </c>
      <c r="F126" s="6">
        <v>0.1078529012</v>
      </c>
      <c r="G126" s="6">
        <v>0.22359778850000001</v>
      </c>
      <c r="H126" s="6">
        <v>0.54578705839999997</v>
      </c>
      <c r="I126" s="6">
        <v>0.26982705959999997</v>
      </c>
      <c r="J126" s="6">
        <v>0.5596905606</v>
      </c>
      <c r="K126" s="6">
        <v>2.4817134008999999</v>
      </c>
      <c r="L126" s="8">
        <v>147784437431</v>
      </c>
      <c r="M126" s="8">
        <v>547700581373</v>
      </c>
      <c r="N126" s="6">
        <v>0.14547881230000001</v>
      </c>
      <c r="O126" s="6">
        <v>0.28158561030000001</v>
      </c>
      <c r="P126" s="5"/>
      <c r="Q126" s="5"/>
      <c r="R126" s="5"/>
      <c r="S126" s="9"/>
      <c r="T126" s="9"/>
      <c r="U126" s="5"/>
      <c r="V126" s="5" t="str">
        <f t="shared" si="2"/>
        <v>Impaired financial assets to total assets20</v>
      </c>
      <c r="W126" s="10">
        <v>201309</v>
      </c>
      <c r="X126" s="11">
        <v>18</v>
      </c>
      <c r="Y126" s="10" t="s">
        <v>27</v>
      </c>
      <c r="Z126" s="11">
        <v>8</v>
      </c>
      <c r="AA126" s="11" t="s">
        <v>46</v>
      </c>
      <c r="AB126" s="11">
        <v>20</v>
      </c>
      <c r="AC126" s="5"/>
      <c r="AD126" s="9"/>
      <c r="AE126" s="5"/>
      <c r="AF126" s="5"/>
      <c r="AG126" s="5"/>
      <c r="AH126" s="5"/>
      <c r="AI126" s="5"/>
      <c r="AJ126" s="5"/>
      <c r="AK126" s="5"/>
      <c r="AL126" s="5"/>
      <c r="AM126" s="5"/>
      <c r="AN126" s="5"/>
      <c r="AO126" s="5"/>
      <c r="AP126" s="5"/>
      <c r="AQ126" s="5"/>
      <c r="AR126" s="5"/>
      <c r="AS126" s="5"/>
      <c r="AT126" s="5"/>
      <c r="AU126" s="5"/>
      <c r="AV126" s="5"/>
      <c r="AW126" s="5"/>
      <c r="AX126" s="5"/>
      <c r="AY126" s="5"/>
      <c r="AZ126" s="5"/>
      <c r="BA126" s="5"/>
    </row>
    <row r="127" spans="1:53" x14ac:dyDescent="0.25">
      <c r="A127" s="5" t="str">
        <f t="shared" si="3"/>
        <v>Impairments on financial assets to total operating income201303</v>
      </c>
      <c r="B127" s="6">
        <v>201303</v>
      </c>
      <c r="C127" s="7">
        <v>21</v>
      </c>
      <c r="D127" s="6" t="s">
        <v>30</v>
      </c>
      <c r="E127" s="6">
        <v>1.07758621E-2</v>
      </c>
      <c r="F127" s="6">
        <v>9.0024164399999995E-2</v>
      </c>
      <c r="G127" s="6">
        <v>0.19404654709999999</v>
      </c>
      <c r="H127" s="6">
        <v>0.2692451756</v>
      </c>
      <c r="I127" s="6">
        <v>0.17356841479999999</v>
      </c>
      <c r="J127" s="6">
        <v>0.34183406729999999</v>
      </c>
      <c r="K127" s="6">
        <v>1.0885842801000001</v>
      </c>
      <c r="L127" s="8">
        <v>25198685600</v>
      </c>
      <c r="M127" s="8">
        <v>145180133315</v>
      </c>
      <c r="N127" s="6">
        <v>0.13065249370000001</v>
      </c>
      <c r="O127" s="6">
        <v>0.2270430638</v>
      </c>
      <c r="P127" s="5"/>
      <c r="Q127" s="5"/>
      <c r="R127" s="5"/>
      <c r="S127" s="9"/>
      <c r="T127" s="9"/>
      <c r="U127" s="5"/>
      <c r="V127" s="5" t="str">
        <f t="shared" si="2"/>
        <v>Impaired financial assets to total assets99</v>
      </c>
      <c r="W127" s="10">
        <v>201309</v>
      </c>
      <c r="X127" s="11">
        <v>18</v>
      </c>
      <c r="Y127" s="10" t="s">
        <v>27</v>
      </c>
      <c r="Z127" s="11" t="s">
        <v>47</v>
      </c>
      <c r="AA127" s="11">
        <v>2.5724823099999999E-2</v>
      </c>
      <c r="AB127" s="11">
        <v>99</v>
      </c>
      <c r="AC127" s="5"/>
      <c r="AD127" s="9"/>
      <c r="AE127" s="5"/>
      <c r="AF127" s="5"/>
      <c r="AG127" s="5"/>
      <c r="AH127" s="5"/>
      <c r="AI127" s="5"/>
      <c r="AJ127" s="5"/>
      <c r="AK127" s="5"/>
      <c r="AL127" s="5"/>
      <c r="AM127" s="5"/>
      <c r="AN127" s="5"/>
      <c r="AO127" s="5"/>
      <c r="AP127" s="5"/>
      <c r="AQ127" s="5"/>
      <c r="AR127" s="5"/>
      <c r="AS127" s="5"/>
      <c r="AT127" s="5"/>
      <c r="AU127" s="5"/>
      <c r="AV127" s="5"/>
      <c r="AW127" s="5"/>
      <c r="AX127" s="5"/>
      <c r="AY127" s="5"/>
      <c r="AZ127" s="5"/>
      <c r="BA127" s="5"/>
    </row>
    <row r="128" spans="1:53" x14ac:dyDescent="0.25">
      <c r="A128" s="5" t="str">
        <f t="shared" si="3"/>
        <v>Impairments on financial assets to total operating income201306</v>
      </c>
      <c r="B128" s="6">
        <v>201306</v>
      </c>
      <c r="C128" s="7">
        <v>21</v>
      </c>
      <c r="D128" s="6" t="s">
        <v>30</v>
      </c>
      <c r="E128" s="6">
        <v>1.50309738E-2</v>
      </c>
      <c r="F128" s="6">
        <v>9.8268370999999993E-2</v>
      </c>
      <c r="G128" s="6">
        <v>0.19205422150000001</v>
      </c>
      <c r="H128" s="6">
        <v>0.2881268152</v>
      </c>
      <c r="I128" s="6">
        <v>0.1862068184</v>
      </c>
      <c r="J128" s="6">
        <v>0.30836674749999998</v>
      </c>
      <c r="K128" s="6">
        <v>0.99493415890000003</v>
      </c>
      <c r="L128" s="8">
        <v>53659789815</v>
      </c>
      <c r="M128" s="8">
        <v>288173066278</v>
      </c>
      <c r="N128" s="6">
        <v>0.14583986639999999</v>
      </c>
      <c r="O128" s="6">
        <v>0.24160078800000001</v>
      </c>
      <c r="P128" s="5"/>
      <c r="Q128" s="5"/>
      <c r="R128" s="5"/>
      <c r="S128" s="9"/>
      <c r="T128" s="9"/>
      <c r="U128" s="5"/>
      <c r="V128" s="5" t="str">
        <f t="shared" si="2"/>
        <v>Accumulated impairments on financial assets to total (gross) assets1</v>
      </c>
      <c r="W128" s="10">
        <v>201309</v>
      </c>
      <c r="X128" s="11">
        <v>20</v>
      </c>
      <c r="Y128" s="10" t="s">
        <v>28</v>
      </c>
      <c r="Z128" s="11">
        <v>3</v>
      </c>
      <c r="AA128" s="11">
        <v>0.13748487409999999</v>
      </c>
      <c r="AB128" s="11">
        <v>1</v>
      </c>
      <c r="AC128" s="5"/>
      <c r="AD128" s="9"/>
      <c r="AE128" s="5"/>
      <c r="AF128" s="5"/>
      <c r="AG128" s="5"/>
      <c r="AH128" s="5"/>
      <c r="AI128" s="5"/>
      <c r="AJ128" s="5"/>
      <c r="AK128" s="5"/>
      <c r="AL128" s="5"/>
      <c r="AM128" s="5"/>
      <c r="AN128" s="5"/>
      <c r="AO128" s="5"/>
      <c r="AP128" s="5"/>
      <c r="AQ128" s="5"/>
      <c r="AR128" s="5"/>
      <c r="AS128" s="5"/>
      <c r="AT128" s="5"/>
      <c r="AU128" s="5"/>
      <c r="AV128" s="5"/>
      <c r="AW128" s="5"/>
      <c r="AX128" s="5"/>
      <c r="AY128" s="5"/>
      <c r="AZ128" s="5"/>
      <c r="BA128" s="5"/>
    </row>
    <row r="129" spans="1:53" x14ac:dyDescent="0.25">
      <c r="A129" s="5" t="str">
        <f t="shared" si="3"/>
        <v>Impairments on financial assets to total operating income201309</v>
      </c>
      <c r="B129" s="6">
        <v>201309</v>
      </c>
      <c r="C129" s="7">
        <v>21</v>
      </c>
      <c r="D129" s="6" t="s">
        <v>30</v>
      </c>
      <c r="E129" s="6">
        <v>9.4196513999999995E-3</v>
      </c>
      <c r="F129" s="6">
        <v>0.10415734</v>
      </c>
      <c r="G129" s="6">
        <v>0.20003700190000001</v>
      </c>
      <c r="H129" s="6">
        <v>0.2868883398</v>
      </c>
      <c r="I129" s="6">
        <v>0.1863929275</v>
      </c>
      <c r="J129" s="6">
        <v>0.3191065347</v>
      </c>
      <c r="K129" s="6">
        <v>0.99094376829999997</v>
      </c>
      <c r="L129" s="8">
        <v>77596068232</v>
      </c>
      <c r="M129" s="8">
        <v>416303715431</v>
      </c>
      <c r="N129" s="6">
        <v>0.13243142390000001</v>
      </c>
      <c r="O129" s="6">
        <v>0.25260463900000002</v>
      </c>
      <c r="P129" s="5"/>
      <c r="Q129" s="5"/>
      <c r="R129" s="5"/>
      <c r="S129" s="9"/>
      <c r="T129" s="9"/>
      <c r="U129" s="5"/>
      <c r="V129" s="5" t="str">
        <f t="shared" si="2"/>
        <v>Accumulated impairments on financial assets to total (gross) assets2</v>
      </c>
      <c r="W129" s="10">
        <v>201309</v>
      </c>
      <c r="X129" s="11">
        <v>20</v>
      </c>
      <c r="Y129" s="10" t="s">
        <v>28</v>
      </c>
      <c r="Z129" s="11">
        <v>12</v>
      </c>
      <c r="AA129" s="11">
        <v>0.11078540219999999</v>
      </c>
      <c r="AB129" s="11">
        <v>2</v>
      </c>
      <c r="AC129" s="5"/>
      <c r="AD129" s="9"/>
      <c r="AE129" s="5"/>
      <c r="AF129" s="5"/>
      <c r="AG129" s="5"/>
      <c r="AH129" s="5"/>
      <c r="AI129" s="5"/>
      <c r="AJ129" s="5"/>
      <c r="AK129" s="5"/>
      <c r="AL129" s="5"/>
      <c r="AM129" s="5"/>
      <c r="AN129" s="5"/>
      <c r="AO129" s="5"/>
      <c r="AP129" s="5"/>
      <c r="AQ129" s="5"/>
      <c r="AR129" s="5"/>
      <c r="AS129" s="5"/>
      <c r="AT129" s="5"/>
      <c r="AU129" s="5"/>
      <c r="AV129" s="5"/>
      <c r="AW129" s="5"/>
      <c r="AX129" s="5"/>
      <c r="AY129" s="5"/>
      <c r="AZ129" s="5"/>
      <c r="BA129" s="5"/>
    </row>
    <row r="130" spans="1:53" x14ac:dyDescent="0.25">
      <c r="A130" s="5" t="str">
        <f t="shared" si="3"/>
        <v>Return on equity200912</v>
      </c>
      <c r="B130" s="6">
        <v>200912</v>
      </c>
      <c r="C130" s="7">
        <v>22</v>
      </c>
      <c r="D130" s="6" t="s">
        <v>32</v>
      </c>
      <c r="E130" s="6">
        <v>-0.277236861</v>
      </c>
      <c r="F130" s="6">
        <v>-5.2156670000000002E-3</v>
      </c>
      <c r="G130" s="6">
        <v>5.3914616800000002E-2</v>
      </c>
      <c r="H130" s="6">
        <v>-1.0348501E-2</v>
      </c>
      <c r="I130" s="6">
        <v>4.5486212599999999E-2</v>
      </c>
      <c r="J130" s="6">
        <v>9.0937992199999998E-2</v>
      </c>
      <c r="K130" s="6">
        <v>0.1419003123</v>
      </c>
      <c r="L130" s="8">
        <v>51547259583</v>
      </c>
      <c r="M130" s="8">
        <v>1133250200000</v>
      </c>
      <c r="N130" s="6">
        <v>5.04849811E-2</v>
      </c>
      <c r="O130" s="6">
        <v>5.3914616800000002E-2</v>
      </c>
      <c r="P130" s="5"/>
      <c r="Q130" s="5"/>
      <c r="R130" s="5"/>
      <c r="S130" s="9"/>
      <c r="T130" s="9"/>
      <c r="U130" s="5"/>
      <c r="V130" s="5" t="str">
        <f t="shared" ref="V130:V193" si="4">CONCATENATE(Y130,AB130)</f>
        <v>Accumulated impairments on financial assets to total (gross) assets3</v>
      </c>
      <c r="W130" s="10">
        <v>201309</v>
      </c>
      <c r="X130" s="11">
        <v>20</v>
      </c>
      <c r="Y130" s="10" t="s">
        <v>28</v>
      </c>
      <c r="Z130" s="11" t="s">
        <v>38</v>
      </c>
      <c r="AA130" s="11">
        <v>0.1058970878</v>
      </c>
      <c r="AB130" s="11">
        <v>3</v>
      </c>
      <c r="AC130" s="5"/>
      <c r="AD130" s="9"/>
      <c r="AE130" s="5"/>
      <c r="AF130" s="5"/>
      <c r="AG130" s="5"/>
      <c r="AH130" s="5"/>
      <c r="AI130" s="5"/>
      <c r="AJ130" s="5"/>
      <c r="AK130" s="5"/>
      <c r="AL130" s="5"/>
      <c r="AM130" s="5"/>
      <c r="AN130" s="5"/>
      <c r="AO130" s="5"/>
      <c r="AP130" s="5"/>
      <c r="AQ130" s="5"/>
      <c r="AR130" s="5"/>
      <c r="AS130" s="5"/>
      <c r="AT130" s="5"/>
      <c r="AU130" s="5"/>
      <c r="AV130" s="5"/>
      <c r="AW130" s="5"/>
      <c r="AX130" s="5"/>
      <c r="AY130" s="5"/>
      <c r="AZ130" s="5"/>
      <c r="BA130" s="5"/>
    </row>
    <row r="131" spans="1:53" x14ac:dyDescent="0.25">
      <c r="A131" s="5" t="str">
        <f t="shared" ref="A131:A194" si="5">CONCATENATE(D131,B131)</f>
        <v>Return on equity201003</v>
      </c>
      <c r="B131" s="6">
        <v>201003</v>
      </c>
      <c r="C131" s="7">
        <v>22</v>
      </c>
      <c r="D131" s="6" t="s">
        <v>32</v>
      </c>
      <c r="E131" s="6">
        <v>-1.7413762999999999E-2</v>
      </c>
      <c r="F131" s="6">
        <v>3.0910040400000002E-2</v>
      </c>
      <c r="G131" s="6">
        <v>6.2365298E-2</v>
      </c>
      <c r="H131" s="6">
        <v>6.8234282800000004E-2</v>
      </c>
      <c r="I131" s="6">
        <v>7.4082248500000003E-2</v>
      </c>
      <c r="J131" s="6">
        <v>0.1105029644</v>
      </c>
      <c r="K131" s="6">
        <v>0.17066806209999999</v>
      </c>
      <c r="L131" s="8">
        <v>23848127265</v>
      </c>
      <c r="M131" s="8">
        <v>1287656800000</v>
      </c>
      <c r="N131" s="6">
        <v>7.1993092300000006E-2</v>
      </c>
      <c r="O131" s="6">
        <v>6.2365298E-2</v>
      </c>
      <c r="P131" s="5"/>
      <c r="Q131" s="5"/>
      <c r="R131" s="5"/>
      <c r="S131" s="9"/>
      <c r="T131" s="9"/>
      <c r="U131" s="5"/>
      <c r="V131" s="5" t="str">
        <f t="shared" si="4"/>
        <v>Accumulated impairments on financial assets to total (gross) assets4</v>
      </c>
      <c r="W131" s="10">
        <v>201309</v>
      </c>
      <c r="X131" s="11">
        <v>20</v>
      </c>
      <c r="Y131" s="10" t="s">
        <v>28</v>
      </c>
      <c r="Z131" s="11">
        <v>1</v>
      </c>
      <c r="AA131" s="11">
        <v>9.2803376699999995E-2</v>
      </c>
      <c r="AB131" s="11">
        <v>4</v>
      </c>
      <c r="AC131" s="5"/>
      <c r="AD131" s="9"/>
      <c r="AE131" s="5"/>
      <c r="AF131" s="5"/>
      <c r="AG131" s="5"/>
      <c r="AH131" s="5"/>
      <c r="AI131" s="5"/>
      <c r="AJ131" s="5"/>
      <c r="AK131" s="5"/>
      <c r="AL131" s="5"/>
      <c r="AM131" s="5"/>
      <c r="AN131" s="5"/>
      <c r="AO131" s="5"/>
      <c r="AP131" s="5"/>
      <c r="AQ131" s="5"/>
      <c r="AR131" s="5"/>
      <c r="AS131" s="5"/>
      <c r="AT131" s="5"/>
      <c r="AU131" s="5"/>
      <c r="AV131" s="5"/>
      <c r="AW131" s="5"/>
      <c r="AX131" s="5"/>
      <c r="AY131" s="5"/>
      <c r="AZ131" s="5"/>
      <c r="BA131" s="5"/>
    </row>
    <row r="132" spans="1:53" x14ac:dyDescent="0.25">
      <c r="A132" s="5" t="str">
        <f t="shared" si="5"/>
        <v>Return on equity201006</v>
      </c>
      <c r="B132" s="6">
        <v>201006</v>
      </c>
      <c r="C132" s="7">
        <v>22</v>
      </c>
      <c r="D132" s="6" t="s">
        <v>32</v>
      </c>
      <c r="E132" s="6">
        <v>-6.0120814000000002E-2</v>
      </c>
      <c r="F132" s="6">
        <v>3.1271917099999998E-2</v>
      </c>
      <c r="G132" s="6">
        <v>6.4204613600000002E-2</v>
      </c>
      <c r="H132" s="6">
        <v>5.66267004E-2</v>
      </c>
      <c r="I132" s="6">
        <v>7.28053652E-2</v>
      </c>
      <c r="J132" s="6">
        <v>0.10803166860000001</v>
      </c>
      <c r="K132" s="6">
        <v>0.14837809530000001</v>
      </c>
      <c r="L132" s="8">
        <v>47581592791</v>
      </c>
      <c r="M132" s="8">
        <v>1307090300000</v>
      </c>
      <c r="N132" s="6">
        <v>8.4488035200000006E-2</v>
      </c>
      <c r="O132" s="6">
        <v>6.2632093700000002E-2</v>
      </c>
      <c r="P132" s="5"/>
      <c r="Q132" s="5"/>
      <c r="R132" s="5"/>
      <c r="S132" s="9"/>
      <c r="T132" s="9"/>
      <c r="U132" s="5"/>
      <c r="V132" s="5" t="str">
        <f t="shared" si="4"/>
        <v>Accumulated impairments on financial assets to total (gross) assets5</v>
      </c>
      <c r="W132" s="10">
        <v>201309</v>
      </c>
      <c r="X132" s="11">
        <v>20</v>
      </c>
      <c r="Y132" s="10" t="s">
        <v>28</v>
      </c>
      <c r="Z132" s="11">
        <v>13</v>
      </c>
      <c r="AA132" s="11">
        <v>8.40242093E-2</v>
      </c>
      <c r="AB132" s="11">
        <v>5</v>
      </c>
      <c r="AC132" s="5"/>
      <c r="AD132" s="9"/>
      <c r="AE132" s="5"/>
      <c r="AF132" s="5"/>
      <c r="AG132" s="5"/>
      <c r="AH132" s="5"/>
      <c r="AI132" s="5"/>
      <c r="AJ132" s="5"/>
      <c r="AK132" s="5"/>
      <c r="AL132" s="5"/>
      <c r="AM132" s="5"/>
      <c r="AN132" s="5"/>
      <c r="AO132" s="5"/>
      <c r="AP132" s="5"/>
      <c r="AQ132" s="5"/>
      <c r="AR132" s="5"/>
      <c r="AS132" s="5"/>
      <c r="AT132" s="5"/>
      <c r="AU132" s="5"/>
      <c r="AV132" s="5"/>
      <c r="AW132" s="5"/>
      <c r="AX132" s="5"/>
      <c r="AY132" s="5"/>
      <c r="AZ132" s="5"/>
      <c r="BA132" s="5"/>
    </row>
    <row r="133" spans="1:53" x14ac:dyDescent="0.25">
      <c r="A133" s="5" t="str">
        <f t="shared" si="5"/>
        <v>Return on equity201009</v>
      </c>
      <c r="B133" s="6">
        <v>201009</v>
      </c>
      <c r="C133" s="7">
        <v>22</v>
      </c>
      <c r="D133" s="6" t="s">
        <v>32</v>
      </c>
      <c r="E133" s="6">
        <v>-6.9245859000000007E-2</v>
      </c>
      <c r="F133" s="6">
        <v>2.9959375600000001E-2</v>
      </c>
      <c r="G133" s="6">
        <v>5.6952185400000001E-2</v>
      </c>
      <c r="H133" s="6">
        <v>5.0228211199999998E-2</v>
      </c>
      <c r="I133" s="6">
        <v>6.7129643899999994E-2</v>
      </c>
      <c r="J133" s="6">
        <v>9.9859732000000007E-2</v>
      </c>
      <c r="K133" s="6">
        <v>0.14219209599999999</v>
      </c>
      <c r="L133" s="8">
        <v>65793702045</v>
      </c>
      <c r="M133" s="8">
        <v>1306798800000</v>
      </c>
      <c r="N133" s="6">
        <v>7.4012772300000002E-2</v>
      </c>
      <c r="O133" s="6">
        <v>5.2708028699999999E-2</v>
      </c>
      <c r="P133" s="5"/>
      <c r="Q133" s="5"/>
      <c r="R133" s="5"/>
      <c r="S133" s="9"/>
      <c r="T133" s="9"/>
      <c r="U133" s="5"/>
      <c r="V133" s="5" t="str">
        <f t="shared" si="4"/>
        <v>Accumulated impairments on financial assets to total (gross) assets6</v>
      </c>
      <c r="W133" s="10">
        <v>201309</v>
      </c>
      <c r="X133" s="11">
        <v>20</v>
      </c>
      <c r="Y133" s="10" t="s">
        <v>28</v>
      </c>
      <c r="Z133" s="11" t="s">
        <v>35</v>
      </c>
      <c r="AA133" s="11">
        <v>4.4966191099999997E-2</v>
      </c>
      <c r="AB133" s="11">
        <v>6</v>
      </c>
      <c r="AC133" s="5"/>
      <c r="AD133" s="9"/>
      <c r="AE133" s="5"/>
      <c r="AF133" s="5"/>
      <c r="AG133" s="5"/>
      <c r="AH133" s="5"/>
      <c r="AI133" s="5"/>
      <c r="AJ133" s="5"/>
      <c r="AK133" s="5"/>
      <c r="AL133" s="5"/>
      <c r="AM133" s="5"/>
      <c r="AN133" s="5"/>
      <c r="AO133" s="5"/>
      <c r="AP133" s="5"/>
      <c r="AQ133" s="5"/>
      <c r="AR133" s="5"/>
      <c r="AS133" s="5"/>
      <c r="AT133" s="5"/>
      <c r="AU133" s="5"/>
      <c r="AV133" s="5"/>
      <c r="AW133" s="5"/>
      <c r="AX133" s="5"/>
      <c r="AY133" s="5"/>
      <c r="AZ133" s="5"/>
      <c r="BA133" s="5"/>
    </row>
    <row r="134" spans="1:53" x14ac:dyDescent="0.25">
      <c r="A134" s="5" t="str">
        <f t="shared" si="5"/>
        <v>Return on equity201012</v>
      </c>
      <c r="B134" s="6">
        <v>201012</v>
      </c>
      <c r="C134" s="7">
        <v>22</v>
      </c>
      <c r="D134" s="6" t="s">
        <v>32</v>
      </c>
      <c r="E134" s="6">
        <v>-0.14717786099999999</v>
      </c>
      <c r="F134" s="6">
        <v>1.7307443499999998E-2</v>
      </c>
      <c r="G134" s="6">
        <v>5.3769231299999998E-2</v>
      </c>
      <c r="H134" s="6">
        <v>2.4974158199999999E-2</v>
      </c>
      <c r="I134" s="6">
        <v>5.9156769800000002E-2</v>
      </c>
      <c r="J134" s="6">
        <v>9.4617129899999999E-2</v>
      </c>
      <c r="K134" s="6">
        <v>0.13897995329999999</v>
      </c>
      <c r="L134" s="8">
        <v>77926456461</v>
      </c>
      <c r="M134" s="8">
        <v>1317287200000</v>
      </c>
      <c r="N134" s="6">
        <v>7.3807504499999996E-2</v>
      </c>
      <c r="O134" s="6">
        <v>4.3493275400000003E-2</v>
      </c>
      <c r="P134" s="5"/>
      <c r="Q134" s="5"/>
      <c r="R134" s="5"/>
      <c r="S134" s="9"/>
      <c r="T134" s="9"/>
      <c r="U134" s="5"/>
      <c r="V134" s="5" t="str">
        <f t="shared" si="4"/>
        <v>Accumulated impairments on financial assets to total (gross) assets7</v>
      </c>
      <c r="W134" s="10">
        <v>201309</v>
      </c>
      <c r="X134" s="11">
        <v>20</v>
      </c>
      <c r="Y134" s="10" t="s">
        <v>28</v>
      </c>
      <c r="Z134" s="11">
        <v>9</v>
      </c>
      <c r="AA134" s="11">
        <v>4.1628131200000001E-2</v>
      </c>
      <c r="AB134" s="11">
        <v>7</v>
      </c>
      <c r="AC134" s="5"/>
      <c r="AD134" s="9"/>
      <c r="AE134" s="5"/>
      <c r="AF134" s="5"/>
      <c r="AG134" s="5"/>
      <c r="AH134" s="5"/>
      <c r="AI134" s="5"/>
      <c r="AJ134" s="5"/>
      <c r="AK134" s="5"/>
      <c r="AL134" s="5"/>
      <c r="AM134" s="5"/>
      <c r="AN134" s="5"/>
      <c r="AO134" s="5"/>
      <c r="AP134" s="5"/>
      <c r="AQ134" s="5"/>
      <c r="AR134" s="5"/>
      <c r="AS134" s="5"/>
      <c r="AT134" s="5"/>
      <c r="AU134" s="5"/>
      <c r="AV134" s="5"/>
      <c r="AW134" s="5"/>
      <c r="AX134" s="5"/>
      <c r="AY134" s="5"/>
      <c r="AZ134" s="5"/>
      <c r="BA134" s="5"/>
    </row>
    <row r="135" spans="1:53" x14ac:dyDescent="0.25">
      <c r="A135" s="5" t="str">
        <f t="shared" si="5"/>
        <v>Return on equity201103</v>
      </c>
      <c r="B135" s="6">
        <v>201103</v>
      </c>
      <c r="C135" s="7">
        <v>22</v>
      </c>
      <c r="D135" s="6" t="s">
        <v>32</v>
      </c>
      <c r="E135" s="6">
        <v>-3.0456304999999999E-2</v>
      </c>
      <c r="F135" s="6">
        <v>4.9589776100000003E-2</v>
      </c>
      <c r="G135" s="6">
        <v>8.0425845800000006E-2</v>
      </c>
      <c r="H135" s="6">
        <v>9.2723007699999999E-2</v>
      </c>
      <c r="I135" s="6">
        <v>8.2612173699999999E-2</v>
      </c>
      <c r="J135" s="6">
        <v>0.1173208074</v>
      </c>
      <c r="K135" s="6">
        <v>0.18390141669999999</v>
      </c>
      <c r="L135" s="8">
        <v>29423765567</v>
      </c>
      <c r="M135" s="8">
        <v>1424669700000</v>
      </c>
      <c r="N135" s="6">
        <v>9.0352395799999999E-2</v>
      </c>
      <c r="O135" s="6">
        <v>7.4968990400000005E-2</v>
      </c>
      <c r="P135" s="5"/>
      <c r="Q135" s="5"/>
      <c r="R135" s="5"/>
      <c r="S135" s="9"/>
      <c r="T135" s="9"/>
      <c r="U135" s="5"/>
      <c r="V135" s="5" t="str">
        <f t="shared" si="4"/>
        <v>Accumulated impairments on financial assets to total (gross) assets8</v>
      </c>
      <c r="W135" s="10">
        <v>201309</v>
      </c>
      <c r="X135" s="11">
        <v>20</v>
      </c>
      <c r="Y135" s="10" t="s">
        <v>28</v>
      </c>
      <c r="Z135" s="11">
        <v>11</v>
      </c>
      <c r="AA135" s="11">
        <v>3.6612979499999997E-2</v>
      </c>
      <c r="AB135" s="11">
        <v>8</v>
      </c>
      <c r="AC135" s="5"/>
      <c r="AD135" s="9"/>
      <c r="AE135" s="5"/>
      <c r="AF135" s="5"/>
      <c r="AG135" s="5"/>
      <c r="AH135" s="5"/>
      <c r="AI135" s="5"/>
      <c r="AJ135" s="5"/>
      <c r="AK135" s="5"/>
      <c r="AL135" s="5"/>
      <c r="AM135" s="5"/>
      <c r="AN135" s="5"/>
      <c r="AO135" s="5"/>
      <c r="AP135" s="5"/>
      <c r="AQ135" s="5"/>
      <c r="AR135" s="5"/>
      <c r="AS135" s="5"/>
      <c r="AT135" s="5"/>
      <c r="AU135" s="5"/>
      <c r="AV135" s="5"/>
      <c r="AW135" s="5"/>
      <c r="AX135" s="5"/>
      <c r="AY135" s="5"/>
      <c r="AZ135" s="5"/>
      <c r="BA135" s="5"/>
    </row>
    <row r="136" spans="1:53" x14ac:dyDescent="0.25">
      <c r="A136" s="5" t="str">
        <f t="shared" si="5"/>
        <v>Return on equity201106</v>
      </c>
      <c r="B136" s="6">
        <v>201106</v>
      </c>
      <c r="C136" s="7">
        <v>22</v>
      </c>
      <c r="D136" s="6" t="s">
        <v>32</v>
      </c>
      <c r="E136" s="6">
        <v>-0.24736206799999999</v>
      </c>
      <c r="F136" s="6">
        <v>2.75762347E-2</v>
      </c>
      <c r="G136" s="6">
        <v>7.1004142199999995E-2</v>
      </c>
      <c r="H136" s="6">
        <v>5.1248001799999998E-2</v>
      </c>
      <c r="I136" s="6">
        <v>7.0832908400000005E-2</v>
      </c>
      <c r="J136" s="6">
        <v>0.1171249305</v>
      </c>
      <c r="K136" s="6">
        <v>0.15224135420000001</v>
      </c>
      <c r="L136" s="8">
        <v>50537308204</v>
      </c>
      <c r="M136" s="8">
        <v>1426944300000</v>
      </c>
      <c r="N136" s="6">
        <v>8.4175260500000001E-2</v>
      </c>
      <c r="O136" s="6">
        <v>6.1778100599999997E-2</v>
      </c>
      <c r="P136" s="5"/>
      <c r="Q136" s="5"/>
      <c r="R136" s="5"/>
      <c r="S136" s="9"/>
      <c r="T136" s="9"/>
      <c r="U136" s="5"/>
      <c r="V136" s="5" t="str">
        <f t="shared" si="4"/>
        <v>Accumulated impairments on financial assets to total (gross) assets9</v>
      </c>
      <c r="W136" s="10">
        <v>201309</v>
      </c>
      <c r="X136" s="11">
        <v>20</v>
      </c>
      <c r="Y136" s="10" t="s">
        <v>28</v>
      </c>
      <c r="Z136" s="11" t="s">
        <v>44</v>
      </c>
      <c r="AA136" s="11">
        <v>3.3417866999999997E-2</v>
      </c>
      <c r="AB136" s="11">
        <v>9</v>
      </c>
      <c r="AC136" s="5"/>
      <c r="AD136" s="9"/>
      <c r="AE136" s="5"/>
      <c r="AF136" s="5"/>
      <c r="AG136" s="5"/>
      <c r="AH136" s="5"/>
      <c r="AI136" s="5"/>
      <c r="AJ136" s="5"/>
      <c r="AK136" s="5"/>
      <c r="AL136" s="5"/>
      <c r="AM136" s="5"/>
      <c r="AN136" s="5"/>
      <c r="AO136" s="5"/>
      <c r="AP136" s="5"/>
      <c r="AQ136" s="5"/>
      <c r="AR136" s="5"/>
      <c r="AS136" s="5"/>
      <c r="AT136" s="5"/>
      <c r="AU136" s="5"/>
      <c r="AV136" s="5"/>
      <c r="AW136" s="5"/>
      <c r="AX136" s="5"/>
      <c r="AY136" s="5"/>
      <c r="AZ136" s="5"/>
      <c r="BA136" s="5"/>
    </row>
    <row r="137" spans="1:53" x14ac:dyDescent="0.25">
      <c r="A137" s="5" t="str">
        <f t="shared" si="5"/>
        <v>Return on equity201109</v>
      </c>
      <c r="B137" s="6">
        <v>201109</v>
      </c>
      <c r="C137" s="7">
        <v>22</v>
      </c>
      <c r="D137" s="6" t="s">
        <v>32</v>
      </c>
      <c r="E137" s="6">
        <v>-0.37152427199999999</v>
      </c>
      <c r="F137" s="6">
        <v>-6.5518E-3</v>
      </c>
      <c r="G137" s="6">
        <v>5.2299522000000001E-2</v>
      </c>
      <c r="H137" s="6">
        <v>4.424229E-3</v>
      </c>
      <c r="I137" s="6">
        <v>4.8598068100000003E-2</v>
      </c>
      <c r="J137" s="6">
        <v>9.4054956600000003E-2</v>
      </c>
      <c r="K137" s="6">
        <v>0.1305494878</v>
      </c>
      <c r="L137" s="8">
        <v>52264941717</v>
      </c>
      <c r="M137" s="8">
        <v>1433937400000</v>
      </c>
      <c r="N137" s="6">
        <v>6.7348988400000004E-2</v>
      </c>
      <c r="O137" s="6">
        <v>3.6525839999999997E-2</v>
      </c>
      <c r="P137" s="5"/>
      <c r="Q137" s="5"/>
      <c r="R137" s="5"/>
      <c r="S137" s="9"/>
      <c r="T137" s="9"/>
      <c r="U137" s="5"/>
      <c r="V137" s="5" t="str">
        <f t="shared" si="4"/>
        <v>Accumulated impairments on financial assets to total (gross) assets10</v>
      </c>
      <c r="W137" s="10">
        <v>201309</v>
      </c>
      <c r="X137" s="11">
        <v>20</v>
      </c>
      <c r="Y137" s="10" t="s">
        <v>28</v>
      </c>
      <c r="Z137" s="11">
        <v>6</v>
      </c>
      <c r="AA137" s="11">
        <v>3.3145929400000003E-2</v>
      </c>
      <c r="AB137" s="11">
        <v>10</v>
      </c>
      <c r="AC137" s="5"/>
      <c r="AD137" s="9"/>
      <c r="AE137" s="5"/>
      <c r="AF137" s="5"/>
      <c r="AG137" s="5"/>
      <c r="AH137" s="5"/>
      <c r="AI137" s="5"/>
      <c r="AJ137" s="5"/>
      <c r="AK137" s="5"/>
      <c r="AL137" s="5"/>
      <c r="AM137" s="5"/>
      <c r="AN137" s="5"/>
      <c r="AO137" s="5"/>
      <c r="AP137" s="5"/>
      <c r="AQ137" s="5"/>
      <c r="AR137" s="5"/>
      <c r="AS137" s="5"/>
      <c r="AT137" s="5"/>
      <c r="AU137" s="5"/>
      <c r="AV137" s="5"/>
      <c r="AW137" s="5"/>
      <c r="AX137" s="5"/>
      <c r="AY137" s="5"/>
      <c r="AZ137" s="5"/>
      <c r="BA137" s="5"/>
    </row>
    <row r="138" spans="1:53" x14ac:dyDescent="0.25">
      <c r="A138" s="5" t="str">
        <f t="shared" si="5"/>
        <v>Return on equity201112</v>
      </c>
      <c r="B138" s="6">
        <v>201112</v>
      </c>
      <c r="C138" s="7">
        <v>22</v>
      </c>
      <c r="D138" s="6" t="s">
        <v>32</v>
      </c>
      <c r="E138" s="6">
        <v>-1.7876507189999999</v>
      </c>
      <c r="F138" s="6">
        <v>-0.157183974</v>
      </c>
      <c r="G138" s="6">
        <v>2.7349874400000002E-2</v>
      </c>
      <c r="H138" s="6">
        <v>-0.34727353</v>
      </c>
      <c r="I138" s="6">
        <v>-4.3207999999999997E-5</v>
      </c>
      <c r="J138" s="6">
        <v>7.7861853199999997E-2</v>
      </c>
      <c r="K138" s="6">
        <v>0.12574519479999999</v>
      </c>
      <c r="L138" s="8">
        <v>-60652069.170000002</v>
      </c>
      <c r="M138" s="8">
        <v>1403736500000</v>
      </c>
      <c r="N138" s="6">
        <v>6.1503598800000003E-2</v>
      </c>
      <c r="O138" s="6">
        <v>8.9073321999999996E-3</v>
      </c>
      <c r="P138" s="5"/>
      <c r="Q138" s="5"/>
      <c r="R138" s="5"/>
      <c r="S138" s="17"/>
      <c r="T138" s="17"/>
      <c r="U138" s="5"/>
      <c r="V138" s="5" t="str">
        <f t="shared" si="4"/>
        <v>Accumulated impairments on financial assets to total (gross) assets11</v>
      </c>
      <c r="W138" s="10">
        <v>201309</v>
      </c>
      <c r="X138" s="11">
        <v>20</v>
      </c>
      <c r="Y138" s="10" t="s">
        <v>28</v>
      </c>
      <c r="Z138" s="11" t="s">
        <v>31</v>
      </c>
      <c r="AA138" s="11">
        <v>1.47845198E-2</v>
      </c>
      <c r="AB138" s="11">
        <v>11</v>
      </c>
      <c r="AC138" s="5"/>
      <c r="AD138" s="9"/>
      <c r="AE138" s="5"/>
      <c r="AF138" s="5"/>
      <c r="AG138" s="5"/>
      <c r="AH138" s="5"/>
      <c r="AI138" s="5"/>
      <c r="AJ138" s="5"/>
      <c r="AK138" s="5"/>
      <c r="AL138" s="5"/>
      <c r="AM138" s="5"/>
      <c r="AN138" s="5"/>
      <c r="AO138" s="5"/>
      <c r="AP138" s="5"/>
      <c r="AQ138" s="5"/>
      <c r="AR138" s="5"/>
      <c r="AS138" s="5"/>
      <c r="AT138" s="5"/>
      <c r="AU138" s="5"/>
      <c r="AV138" s="5"/>
      <c r="AW138" s="5"/>
      <c r="AX138" s="5"/>
      <c r="AY138" s="5"/>
      <c r="AZ138" s="5"/>
      <c r="BA138" s="5"/>
    </row>
    <row r="139" spans="1:53" x14ac:dyDescent="0.25">
      <c r="A139" s="5" t="str">
        <f t="shared" si="5"/>
        <v>Return on equity201203</v>
      </c>
      <c r="B139" s="6">
        <v>201203</v>
      </c>
      <c r="C139" s="7">
        <v>22</v>
      </c>
      <c r="D139" s="6" t="s">
        <v>32</v>
      </c>
      <c r="E139" s="6">
        <v>-0.172518802</v>
      </c>
      <c r="F139" s="6">
        <v>1.8479999699999999E-2</v>
      </c>
      <c r="G139" s="6">
        <v>6.5319694499999997E-2</v>
      </c>
      <c r="H139" s="6">
        <v>3.2426870500000003E-2</v>
      </c>
      <c r="I139" s="6">
        <v>5.5867972199999998E-2</v>
      </c>
      <c r="J139" s="6">
        <v>0.1152796442</v>
      </c>
      <c r="K139" s="6">
        <v>0.34290147009999999</v>
      </c>
      <c r="L139" s="8">
        <v>19513686914</v>
      </c>
      <c r="M139" s="8">
        <v>1397128700000</v>
      </c>
      <c r="N139" s="6">
        <v>6.41010942E-2</v>
      </c>
      <c r="O139" s="6">
        <v>6.7980549299999998E-2</v>
      </c>
      <c r="P139" s="5"/>
      <c r="Q139" s="5"/>
      <c r="R139" s="5"/>
      <c r="S139" s="17"/>
      <c r="T139" s="17"/>
      <c r="U139" s="5"/>
      <c r="V139" s="5" t="str">
        <f t="shared" si="4"/>
        <v>Accumulated impairments on financial assets to total (gross) assets12</v>
      </c>
      <c r="W139" s="10">
        <v>201309</v>
      </c>
      <c r="X139" s="11">
        <v>20</v>
      </c>
      <c r="Y139" s="10" t="s">
        <v>28</v>
      </c>
      <c r="Z139" s="11">
        <v>2</v>
      </c>
      <c r="AA139" s="11">
        <v>1.45080594E-2</v>
      </c>
      <c r="AB139" s="11">
        <v>12</v>
      </c>
      <c r="AC139" s="5"/>
      <c r="AD139" s="9"/>
      <c r="AE139" s="5"/>
      <c r="AF139" s="5"/>
      <c r="AG139" s="5"/>
      <c r="AH139" s="5"/>
      <c r="AI139" s="5"/>
      <c r="AJ139" s="5"/>
      <c r="AK139" s="5"/>
      <c r="AL139" s="5"/>
      <c r="AM139" s="5"/>
      <c r="AN139" s="5"/>
      <c r="AO139" s="5"/>
      <c r="AP139" s="5"/>
      <c r="AQ139" s="5"/>
      <c r="AR139" s="5"/>
      <c r="AS139" s="5"/>
      <c r="AT139" s="5"/>
      <c r="AU139" s="5"/>
      <c r="AV139" s="5"/>
      <c r="AW139" s="5"/>
      <c r="AX139" s="5"/>
      <c r="AY139" s="5"/>
      <c r="AZ139" s="5"/>
      <c r="BA139" s="5"/>
    </row>
    <row r="140" spans="1:53" x14ac:dyDescent="0.25">
      <c r="A140" s="5" t="str">
        <f t="shared" si="5"/>
        <v>Return on equity201206</v>
      </c>
      <c r="B140" s="6">
        <v>201206</v>
      </c>
      <c r="C140" s="7">
        <v>22</v>
      </c>
      <c r="D140" s="6" t="s">
        <v>32</v>
      </c>
      <c r="E140" s="6">
        <v>-2.8469245029999999</v>
      </c>
      <c r="F140" s="6">
        <v>-8.9587999999999994E-3</v>
      </c>
      <c r="G140" s="6">
        <v>5.3037113499999997E-2</v>
      </c>
      <c r="H140" s="6">
        <v>-0.34513238600000001</v>
      </c>
      <c r="I140" s="6">
        <v>3.3837410300000002E-2</v>
      </c>
      <c r="J140" s="6">
        <v>8.8728605399999994E-2</v>
      </c>
      <c r="K140" s="6">
        <v>0.1406560291</v>
      </c>
      <c r="L140" s="8">
        <v>23845026417</v>
      </c>
      <c r="M140" s="8">
        <v>1409388400000</v>
      </c>
      <c r="N140" s="6">
        <v>5.5787761200000001E-2</v>
      </c>
      <c r="O140" s="6">
        <v>3.40169149E-2</v>
      </c>
      <c r="P140" s="5"/>
      <c r="Q140" s="5"/>
      <c r="R140" s="5"/>
      <c r="S140" s="17"/>
      <c r="T140" s="17"/>
      <c r="U140" s="5"/>
      <c r="V140" s="5" t="str">
        <f t="shared" si="4"/>
        <v>Accumulated impairments on financial assets to total (gross) assets13</v>
      </c>
      <c r="W140" s="10">
        <v>201309</v>
      </c>
      <c r="X140" s="11">
        <v>20</v>
      </c>
      <c r="Y140" s="10" t="s">
        <v>28</v>
      </c>
      <c r="Z140" s="11">
        <v>10</v>
      </c>
      <c r="AA140" s="11">
        <v>1.40796224E-2</v>
      </c>
      <c r="AB140" s="11">
        <v>13</v>
      </c>
      <c r="AC140" s="5"/>
      <c r="AD140" s="9"/>
      <c r="AE140" s="5"/>
      <c r="AF140" s="5"/>
      <c r="AG140" s="5"/>
      <c r="AH140" s="5"/>
      <c r="AI140" s="5"/>
      <c r="AJ140" s="5"/>
      <c r="AK140" s="5"/>
      <c r="AL140" s="5"/>
      <c r="AM140" s="5"/>
      <c r="AN140" s="5"/>
      <c r="AO140" s="5"/>
      <c r="AP140" s="5"/>
      <c r="AQ140" s="5"/>
      <c r="AR140" s="5"/>
      <c r="AS140" s="5"/>
      <c r="AT140" s="5"/>
      <c r="AU140" s="5"/>
      <c r="AV140" s="5"/>
      <c r="AW140" s="5"/>
      <c r="AX140" s="5"/>
      <c r="AY140" s="5"/>
      <c r="AZ140" s="5"/>
      <c r="BA140" s="5"/>
    </row>
    <row r="141" spans="1:53" x14ac:dyDescent="0.25">
      <c r="A141" s="5" t="str">
        <f t="shared" si="5"/>
        <v>Return on equity201209</v>
      </c>
      <c r="B141" s="6">
        <v>201209</v>
      </c>
      <c r="C141" s="7">
        <v>22</v>
      </c>
      <c r="D141" s="6" t="s">
        <v>32</v>
      </c>
      <c r="E141" s="6">
        <v>-3.670783482</v>
      </c>
      <c r="F141" s="6">
        <v>-1.5012061E-2</v>
      </c>
      <c r="G141" s="6">
        <v>3.8404408799999998E-2</v>
      </c>
      <c r="H141" s="6">
        <v>-0.35220462699999999</v>
      </c>
      <c r="I141" s="6">
        <v>2.5883838700000002E-2</v>
      </c>
      <c r="J141" s="6">
        <v>8.4355602099999996E-2</v>
      </c>
      <c r="K141" s="6">
        <v>0.1341756979</v>
      </c>
      <c r="L141" s="8">
        <v>27653559900</v>
      </c>
      <c r="M141" s="8">
        <v>1424495600000</v>
      </c>
      <c r="N141" s="6">
        <v>4.2373535099999998E-2</v>
      </c>
      <c r="O141" s="6">
        <v>3.0387144099999999E-2</v>
      </c>
      <c r="P141" s="5"/>
      <c r="Q141" s="5"/>
      <c r="R141" s="5"/>
      <c r="S141" s="17"/>
      <c r="T141" s="17"/>
      <c r="U141" s="5"/>
      <c r="V141" s="5" t="str">
        <f t="shared" si="4"/>
        <v>Accumulated impairments on financial assets to total (gross) assets14</v>
      </c>
      <c r="W141" s="10">
        <v>201309</v>
      </c>
      <c r="X141" s="11">
        <v>20</v>
      </c>
      <c r="Y141" s="10" t="s">
        <v>28</v>
      </c>
      <c r="Z141" s="11" t="s">
        <v>23</v>
      </c>
      <c r="AA141" s="11">
        <v>9.1304546000000007E-3</v>
      </c>
      <c r="AB141" s="11">
        <v>14</v>
      </c>
      <c r="AC141" s="5"/>
      <c r="AD141" s="9"/>
      <c r="AE141" s="5"/>
      <c r="AF141" s="5"/>
      <c r="AG141" s="5"/>
      <c r="AH141" s="5"/>
      <c r="AI141" s="5"/>
      <c r="AJ141" s="5"/>
      <c r="AK141" s="5"/>
      <c r="AL141" s="5"/>
      <c r="AM141" s="5"/>
      <c r="AN141" s="5"/>
      <c r="AO141" s="5"/>
      <c r="AP141" s="5"/>
      <c r="AQ141" s="5"/>
      <c r="AR141" s="5"/>
      <c r="AS141" s="5"/>
      <c r="AT141" s="5"/>
      <c r="AU141" s="5"/>
      <c r="AV141" s="5"/>
      <c r="AW141" s="5"/>
      <c r="AX141" s="5"/>
      <c r="AY141" s="5"/>
      <c r="AZ141" s="5"/>
      <c r="BA141" s="5"/>
    </row>
    <row r="142" spans="1:53" x14ac:dyDescent="0.25">
      <c r="A142" s="5" t="str">
        <f t="shared" si="5"/>
        <v>Return on equity201212</v>
      </c>
      <c r="B142" s="6">
        <v>201212</v>
      </c>
      <c r="C142" s="7">
        <v>22</v>
      </c>
      <c r="D142" s="6" t="s">
        <v>32</v>
      </c>
      <c r="E142" s="6">
        <v>-0.72015615099999997</v>
      </c>
      <c r="F142" s="6">
        <v>-6.5181565999999996E-2</v>
      </c>
      <c r="G142" s="6">
        <v>2.64103805E-2</v>
      </c>
      <c r="H142" s="6">
        <v>-0.24710734100000001</v>
      </c>
      <c r="I142" s="6">
        <v>4.7136556E-3</v>
      </c>
      <c r="J142" s="6">
        <v>7.2497493999999996E-2</v>
      </c>
      <c r="K142" s="6">
        <v>0.13976034039999999</v>
      </c>
      <c r="L142" s="8">
        <v>6726712273.5</v>
      </c>
      <c r="M142" s="8">
        <v>1427069100000</v>
      </c>
      <c r="N142" s="6">
        <v>2.2892029000000001E-2</v>
      </c>
      <c r="O142" s="6">
        <v>2.9534451900000001E-2</v>
      </c>
      <c r="P142" s="5"/>
      <c r="Q142" s="5"/>
      <c r="R142" s="5"/>
      <c r="S142" s="17"/>
      <c r="T142" s="17"/>
      <c r="U142" s="5"/>
      <c r="V142" s="5" t="str">
        <f t="shared" si="4"/>
        <v>Accumulated impairments on financial assets to total (gross) assets15</v>
      </c>
      <c r="W142" s="10">
        <v>201309</v>
      </c>
      <c r="X142" s="11">
        <v>20</v>
      </c>
      <c r="Y142" s="10" t="s">
        <v>28</v>
      </c>
      <c r="Z142" s="11">
        <v>7</v>
      </c>
      <c r="AA142" s="11">
        <v>7.5992339000000002E-3</v>
      </c>
      <c r="AB142" s="11">
        <v>15</v>
      </c>
      <c r="AC142" s="5"/>
      <c r="AD142" s="9"/>
      <c r="AE142" s="5"/>
      <c r="AF142" s="5"/>
      <c r="AG142" s="5"/>
      <c r="AH142" s="5"/>
      <c r="AI142" s="5"/>
      <c r="AJ142" s="5"/>
      <c r="AK142" s="5"/>
      <c r="AL142" s="5"/>
      <c r="AM142" s="5"/>
      <c r="AN142" s="5"/>
      <c r="AO142" s="5"/>
      <c r="AP142" s="5"/>
      <c r="AQ142" s="5"/>
      <c r="AR142" s="5"/>
      <c r="AS142" s="5"/>
      <c r="AT142" s="5"/>
      <c r="AU142" s="5"/>
      <c r="AV142" s="5"/>
      <c r="AW142" s="5"/>
      <c r="AX142" s="5"/>
      <c r="AY142" s="5"/>
      <c r="AZ142" s="5"/>
      <c r="BA142" s="5"/>
    </row>
    <row r="143" spans="1:53" x14ac:dyDescent="0.25">
      <c r="A143" s="5" t="str">
        <f t="shared" si="5"/>
        <v>Return on equity201303</v>
      </c>
      <c r="B143" s="6">
        <v>201303</v>
      </c>
      <c r="C143" s="7">
        <v>22</v>
      </c>
      <c r="D143" s="6" t="s">
        <v>32</v>
      </c>
      <c r="E143" s="6">
        <v>-0.123241253</v>
      </c>
      <c r="F143" s="6">
        <v>1.4444955400000001E-2</v>
      </c>
      <c r="G143" s="6">
        <v>6.5963755799999996E-2</v>
      </c>
      <c r="H143" s="6">
        <v>8.5824372999999995E-2</v>
      </c>
      <c r="I143" s="6">
        <v>8.8719252499999998E-2</v>
      </c>
      <c r="J143" s="6">
        <v>0.1203161249</v>
      </c>
      <c r="K143" s="6">
        <v>0.30909881430000002</v>
      </c>
      <c r="L143" s="8">
        <v>32690183137</v>
      </c>
      <c r="M143" s="8">
        <v>1473871000000</v>
      </c>
      <c r="N143" s="6">
        <v>6.5963755799999996E-2</v>
      </c>
      <c r="O143" s="6">
        <v>6.1924509599999997E-2</v>
      </c>
      <c r="P143" s="5"/>
      <c r="Q143" s="5"/>
      <c r="R143" s="5"/>
      <c r="S143" s="17"/>
      <c r="T143" s="17"/>
      <c r="U143" s="5"/>
      <c r="V143" s="5" t="str">
        <f t="shared" si="4"/>
        <v>Accumulated impairments on financial assets to total (gross) assets16</v>
      </c>
      <c r="W143" s="10">
        <v>201309</v>
      </c>
      <c r="X143" s="11">
        <v>20</v>
      </c>
      <c r="Y143" s="10" t="s">
        <v>28</v>
      </c>
      <c r="Z143" s="11" t="s">
        <v>29</v>
      </c>
      <c r="AA143" s="11">
        <v>6.8668825000000001E-3</v>
      </c>
      <c r="AB143" s="11">
        <v>16</v>
      </c>
      <c r="AC143" s="5"/>
      <c r="AD143" s="9"/>
      <c r="AE143" s="5"/>
      <c r="AF143" s="5"/>
      <c r="AG143" s="5"/>
      <c r="AH143" s="5"/>
      <c r="AI143" s="5"/>
      <c r="AJ143" s="5"/>
      <c r="AK143" s="5"/>
      <c r="AL143" s="5"/>
      <c r="AM143" s="5"/>
      <c r="AN143" s="5"/>
      <c r="AO143" s="5"/>
      <c r="AP143" s="5"/>
      <c r="AQ143" s="5"/>
      <c r="AR143" s="5"/>
      <c r="AS143" s="5"/>
      <c r="AT143" s="5"/>
      <c r="AU143" s="5"/>
      <c r="AV143" s="5"/>
      <c r="AW143" s="5"/>
      <c r="AX143" s="5"/>
      <c r="AY143" s="5"/>
      <c r="AZ143" s="5"/>
      <c r="BA143" s="5"/>
    </row>
    <row r="144" spans="1:53" x14ac:dyDescent="0.25">
      <c r="A144" s="5" t="str">
        <f t="shared" si="5"/>
        <v>Return on equity201306</v>
      </c>
      <c r="B144" s="6">
        <v>201306</v>
      </c>
      <c r="C144" s="7">
        <v>22</v>
      </c>
      <c r="D144" s="6" t="s">
        <v>32</v>
      </c>
      <c r="E144" s="6">
        <v>-0.17082356500000001</v>
      </c>
      <c r="F144" s="6">
        <v>2.2414049700000001E-2</v>
      </c>
      <c r="G144" s="6">
        <v>6.4312208100000004E-2</v>
      </c>
      <c r="H144" s="6">
        <v>5.3731615599999998E-2</v>
      </c>
      <c r="I144" s="6">
        <v>7.5956152400000004E-2</v>
      </c>
      <c r="J144" s="6">
        <v>0.10428319899999999</v>
      </c>
      <c r="K144" s="6">
        <v>0.48055890169999999</v>
      </c>
      <c r="L144" s="8">
        <v>55563566353</v>
      </c>
      <c r="M144" s="8">
        <v>1463043200000</v>
      </c>
      <c r="N144" s="6">
        <v>6.7722022899999998E-2</v>
      </c>
      <c r="O144" s="6">
        <v>6.2308803199999999E-2</v>
      </c>
      <c r="P144" s="5"/>
      <c r="Q144" s="5"/>
      <c r="R144" s="5"/>
      <c r="S144" s="17"/>
      <c r="T144" s="17"/>
      <c r="U144" s="5"/>
      <c r="V144" s="5" t="str">
        <f t="shared" si="4"/>
        <v>Accumulated impairments on financial assets to total (gross) assets17</v>
      </c>
      <c r="W144" s="10">
        <v>201309</v>
      </c>
      <c r="X144" s="11">
        <v>20</v>
      </c>
      <c r="Y144" s="10" t="s">
        <v>28</v>
      </c>
      <c r="Z144" s="11">
        <v>8</v>
      </c>
      <c r="AA144" s="11">
        <v>5.8494250999999997E-3</v>
      </c>
      <c r="AB144" s="11">
        <v>17</v>
      </c>
      <c r="AC144" s="5"/>
      <c r="AD144" s="9"/>
      <c r="AE144" s="5"/>
      <c r="AF144" s="5"/>
      <c r="AG144" s="5"/>
      <c r="AH144" s="5"/>
      <c r="AI144" s="5"/>
      <c r="AJ144" s="5"/>
      <c r="AK144" s="5"/>
      <c r="AL144" s="5"/>
      <c r="AM144" s="5"/>
      <c r="AN144" s="5"/>
      <c r="AO144" s="5"/>
      <c r="AP144" s="5"/>
      <c r="AQ144" s="5"/>
      <c r="AR144" s="5"/>
      <c r="AS144" s="5"/>
      <c r="AT144" s="5"/>
      <c r="AU144" s="5"/>
      <c r="AV144" s="5"/>
      <c r="AW144" s="5"/>
      <c r="AX144" s="5"/>
      <c r="AY144" s="5"/>
      <c r="AZ144" s="5"/>
      <c r="BA144" s="5"/>
    </row>
    <row r="145" spans="1:53" x14ac:dyDescent="0.25">
      <c r="A145" s="5" t="str">
        <f t="shared" si="5"/>
        <v>Return on equity201309</v>
      </c>
      <c r="B145" s="6">
        <v>201309</v>
      </c>
      <c r="C145" s="7">
        <v>22</v>
      </c>
      <c r="D145" s="6" t="s">
        <v>32</v>
      </c>
      <c r="E145" s="6">
        <v>-0.19159721900000001</v>
      </c>
      <c r="F145" s="6">
        <v>1.1512740800000001E-2</v>
      </c>
      <c r="G145" s="6">
        <v>5.71046105E-2</v>
      </c>
      <c r="H145" s="6">
        <v>3.8172211800000001E-2</v>
      </c>
      <c r="I145" s="6">
        <v>6.3345727800000001E-2</v>
      </c>
      <c r="J145" s="6">
        <v>0.1044852158</v>
      </c>
      <c r="K145" s="6">
        <v>0.2946876954</v>
      </c>
      <c r="L145" s="8">
        <v>69749717013</v>
      </c>
      <c r="M145" s="8">
        <v>1468127800000</v>
      </c>
      <c r="N145" s="6">
        <v>6.5964359900000005E-2</v>
      </c>
      <c r="O145" s="6">
        <v>5.4509212500000001E-2</v>
      </c>
      <c r="P145" s="5"/>
      <c r="Q145" s="5"/>
      <c r="R145" s="5"/>
      <c r="S145" s="17"/>
      <c r="T145" s="17"/>
      <c r="U145" s="5"/>
      <c r="V145" s="5" t="str">
        <f t="shared" si="4"/>
        <v>Accumulated impairments on financial assets to total (gross) assets18</v>
      </c>
      <c r="W145" s="10">
        <v>201309</v>
      </c>
      <c r="X145" s="11">
        <v>20</v>
      </c>
      <c r="Y145" s="10" t="s">
        <v>28</v>
      </c>
      <c r="Z145" s="11" t="s">
        <v>38</v>
      </c>
      <c r="AA145" s="11">
        <v>4.1352827999999999E-3</v>
      </c>
      <c r="AB145" s="11">
        <v>18</v>
      </c>
      <c r="AC145" s="5"/>
      <c r="AD145" s="9"/>
      <c r="AE145" s="5"/>
      <c r="AF145" s="5"/>
      <c r="AG145" s="5"/>
      <c r="AH145" s="5"/>
      <c r="AI145" s="5"/>
      <c r="AJ145" s="5"/>
      <c r="AK145" s="5"/>
      <c r="AL145" s="5"/>
      <c r="AM145" s="5"/>
      <c r="AN145" s="5"/>
      <c r="AO145" s="5"/>
      <c r="AP145" s="5"/>
      <c r="AQ145" s="5"/>
      <c r="AR145" s="5"/>
      <c r="AS145" s="5"/>
      <c r="AT145" s="5"/>
      <c r="AU145" s="5"/>
      <c r="AV145" s="5"/>
      <c r="AW145" s="5"/>
      <c r="AX145" s="5"/>
      <c r="AY145" s="5"/>
      <c r="AZ145" s="5"/>
      <c r="BA145" s="5"/>
    </row>
    <row r="146" spans="1:53" x14ac:dyDescent="0.25">
      <c r="A146" s="5" t="str">
        <f t="shared" si="5"/>
        <v>Cost-income ratio200912</v>
      </c>
      <c r="B146" s="6">
        <v>200912</v>
      </c>
      <c r="C146" s="7">
        <v>24</v>
      </c>
      <c r="D146" s="6" t="s">
        <v>33</v>
      </c>
      <c r="E146" s="6">
        <v>0.32894025570000002</v>
      </c>
      <c r="F146" s="6">
        <v>0.47186686579999998</v>
      </c>
      <c r="G146" s="6">
        <v>0.57820080809999996</v>
      </c>
      <c r="H146" s="6">
        <v>0.57523953039999998</v>
      </c>
      <c r="I146" s="6">
        <v>0.55248730690000003</v>
      </c>
      <c r="J146" s="6">
        <v>0.64320934789999995</v>
      </c>
      <c r="K146" s="6">
        <v>0.89007707130000002</v>
      </c>
      <c r="L146" s="8">
        <v>307560665012</v>
      </c>
      <c r="M146" s="8">
        <v>556683676110</v>
      </c>
      <c r="N146" s="6">
        <v>0.58570551150000005</v>
      </c>
      <c r="O146" s="6">
        <v>0.53655587979999997</v>
      </c>
      <c r="P146" s="5"/>
      <c r="Q146" s="5"/>
      <c r="R146" s="5"/>
      <c r="S146" s="17"/>
      <c r="T146" s="17"/>
      <c r="U146" s="5"/>
      <c r="V146" s="5" t="str">
        <f t="shared" si="4"/>
        <v>Accumulated impairments on financial assets to total (gross) assets19</v>
      </c>
      <c r="W146" s="10">
        <v>201309</v>
      </c>
      <c r="X146" s="11">
        <v>20</v>
      </c>
      <c r="Y146" s="10" t="s">
        <v>28</v>
      </c>
      <c r="Z146" s="11" t="s">
        <v>40</v>
      </c>
      <c r="AA146" s="11">
        <v>2.8722048E-3</v>
      </c>
      <c r="AB146" s="11">
        <v>19</v>
      </c>
      <c r="AC146" s="5"/>
      <c r="AD146" s="9"/>
      <c r="AE146" s="5"/>
      <c r="AF146" s="5"/>
      <c r="AG146" s="5"/>
      <c r="AH146" s="5"/>
      <c r="AI146" s="5"/>
      <c r="AJ146" s="5"/>
      <c r="AK146" s="5"/>
      <c r="AL146" s="5"/>
      <c r="AM146" s="5"/>
      <c r="AN146" s="5"/>
      <c r="AO146" s="5"/>
      <c r="AP146" s="5"/>
      <c r="AQ146" s="5"/>
      <c r="AR146" s="5"/>
      <c r="AS146" s="5"/>
      <c r="AT146" s="5"/>
      <c r="AU146" s="5"/>
      <c r="AV146" s="5"/>
      <c r="AW146" s="5"/>
      <c r="AX146" s="5"/>
      <c r="AY146" s="5"/>
      <c r="AZ146" s="5"/>
      <c r="BA146" s="5"/>
    </row>
    <row r="147" spans="1:53" x14ac:dyDescent="0.25">
      <c r="A147" s="5" t="str">
        <f t="shared" si="5"/>
        <v>Cost-income ratio201003</v>
      </c>
      <c r="B147" s="6">
        <v>201003</v>
      </c>
      <c r="C147" s="7">
        <v>24</v>
      </c>
      <c r="D147" s="6" t="s">
        <v>33</v>
      </c>
      <c r="E147" s="6">
        <v>0.31006234319999998</v>
      </c>
      <c r="F147" s="6">
        <v>0.46940944449999999</v>
      </c>
      <c r="G147" s="6">
        <v>0.55136723639999996</v>
      </c>
      <c r="H147" s="6">
        <v>0.6220380231</v>
      </c>
      <c r="I147" s="6">
        <v>0.53291947520000005</v>
      </c>
      <c r="J147" s="6">
        <v>0.62067547739999995</v>
      </c>
      <c r="K147" s="6">
        <v>0.7518254097</v>
      </c>
      <c r="L147" s="8">
        <v>78585490110</v>
      </c>
      <c r="M147" s="8">
        <v>147462222291</v>
      </c>
      <c r="N147" s="6">
        <v>0.60547442100000004</v>
      </c>
      <c r="O147" s="6">
        <v>0.52329913520000004</v>
      </c>
      <c r="P147" s="5"/>
      <c r="Q147" s="5"/>
      <c r="R147" s="5"/>
      <c r="S147" s="9"/>
      <c r="T147" s="9"/>
      <c r="U147" s="5"/>
      <c r="V147" s="5" t="str">
        <f t="shared" si="4"/>
        <v>Accumulated impairments on financial assets to total (gross) assets20</v>
      </c>
      <c r="W147" s="10">
        <v>201309</v>
      </c>
      <c r="X147" s="11">
        <v>20</v>
      </c>
      <c r="Y147" s="10" t="s">
        <v>28</v>
      </c>
      <c r="Z147" s="11">
        <v>5</v>
      </c>
      <c r="AA147" s="11" t="s">
        <v>46</v>
      </c>
      <c r="AB147" s="11">
        <v>20</v>
      </c>
      <c r="AC147" s="5"/>
      <c r="AD147" s="9"/>
      <c r="AE147" s="5"/>
      <c r="AF147" s="5"/>
      <c r="AG147" s="5"/>
      <c r="AH147" s="5"/>
      <c r="AI147" s="5"/>
      <c r="AJ147" s="5"/>
      <c r="AK147" s="5"/>
      <c r="AL147" s="5"/>
      <c r="AM147" s="5"/>
      <c r="AN147" s="5"/>
      <c r="AO147" s="5"/>
      <c r="AP147" s="5"/>
      <c r="AQ147" s="5"/>
      <c r="AR147" s="5"/>
      <c r="AS147" s="5"/>
      <c r="AT147" s="5"/>
      <c r="AU147" s="5"/>
      <c r="AV147" s="5"/>
      <c r="AW147" s="5"/>
      <c r="AX147" s="5"/>
      <c r="AY147" s="5"/>
      <c r="AZ147" s="5"/>
      <c r="BA147" s="5"/>
    </row>
    <row r="148" spans="1:53" x14ac:dyDescent="0.25">
      <c r="A148" s="5" t="str">
        <f t="shared" si="5"/>
        <v>Cost-income ratio201006</v>
      </c>
      <c r="B148" s="6">
        <v>201006</v>
      </c>
      <c r="C148" s="7">
        <v>24</v>
      </c>
      <c r="D148" s="6" t="s">
        <v>33</v>
      </c>
      <c r="E148" s="6">
        <v>0.3304848313</v>
      </c>
      <c r="F148" s="6">
        <v>0.49106838520000001</v>
      </c>
      <c r="G148" s="6">
        <v>0.55972832250000004</v>
      </c>
      <c r="H148" s="6">
        <v>0.63265435069999998</v>
      </c>
      <c r="I148" s="6">
        <v>0.54631481670000004</v>
      </c>
      <c r="J148" s="6">
        <v>0.62171698880000004</v>
      </c>
      <c r="K148" s="6">
        <v>0.80574602900000003</v>
      </c>
      <c r="L148" s="8">
        <v>158353734644</v>
      </c>
      <c r="M148" s="8">
        <v>289858026551</v>
      </c>
      <c r="N148" s="6">
        <v>0.59185306250000003</v>
      </c>
      <c r="O148" s="6">
        <v>0.52843208350000004</v>
      </c>
      <c r="P148" s="5"/>
      <c r="Q148" s="5"/>
      <c r="R148" s="5"/>
      <c r="S148" s="9"/>
      <c r="T148" s="9"/>
      <c r="U148" s="5"/>
      <c r="V148" s="5" t="str">
        <f t="shared" si="4"/>
        <v>Accumulated impairments on financial assets to total (gross) assets99</v>
      </c>
      <c r="W148" s="10">
        <v>201309</v>
      </c>
      <c r="X148" s="11">
        <v>20</v>
      </c>
      <c r="Y148" s="10" t="s">
        <v>28</v>
      </c>
      <c r="Z148" s="11" t="s">
        <v>47</v>
      </c>
      <c r="AA148" s="11">
        <v>1.7970429100000001E-2</v>
      </c>
      <c r="AB148" s="11">
        <v>99</v>
      </c>
      <c r="AC148" s="5"/>
      <c r="AD148" s="9"/>
      <c r="AE148" s="5"/>
      <c r="AF148" s="5"/>
      <c r="AG148" s="5"/>
      <c r="AH148" s="5"/>
      <c r="AI148" s="5"/>
      <c r="AJ148" s="5"/>
      <c r="AK148" s="5"/>
      <c r="AL148" s="5"/>
      <c r="AM148" s="5"/>
      <c r="AN148" s="5"/>
      <c r="AO148" s="5"/>
      <c r="AP148" s="5"/>
      <c r="AQ148" s="5"/>
      <c r="AR148" s="5"/>
      <c r="AS148" s="5"/>
      <c r="AT148" s="5"/>
      <c r="AU148" s="5"/>
      <c r="AV148" s="5"/>
      <c r="AW148" s="5"/>
      <c r="AX148" s="5"/>
      <c r="AY148" s="5"/>
      <c r="AZ148" s="5"/>
      <c r="BA148" s="5"/>
    </row>
    <row r="149" spans="1:53" x14ac:dyDescent="0.25">
      <c r="A149" s="5" t="str">
        <f t="shared" si="5"/>
        <v>Cost-income ratio201009</v>
      </c>
      <c r="B149" s="6">
        <v>201009</v>
      </c>
      <c r="C149" s="7">
        <v>24</v>
      </c>
      <c r="D149" s="6" t="s">
        <v>33</v>
      </c>
      <c r="E149" s="6">
        <v>0.3569835361</v>
      </c>
      <c r="F149" s="6">
        <v>0.4869207948</v>
      </c>
      <c r="G149" s="6">
        <v>0.57695707600000001</v>
      </c>
      <c r="H149" s="6">
        <v>0.64035913259999999</v>
      </c>
      <c r="I149" s="6">
        <v>0.5562549323</v>
      </c>
      <c r="J149" s="6">
        <v>0.63290595650000003</v>
      </c>
      <c r="K149" s="6">
        <v>0.79940136129999995</v>
      </c>
      <c r="L149" s="8">
        <v>240444023627</v>
      </c>
      <c r="M149" s="8">
        <v>432255086079</v>
      </c>
      <c r="N149" s="6">
        <v>0.62202625479999996</v>
      </c>
      <c r="O149" s="6">
        <v>0.55088330519999995</v>
      </c>
      <c r="P149" s="5"/>
      <c r="Q149" s="5"/>
      <c r="R149" s="5"/>
      <c r="S149" s="9"/>
      <c r="T149" s="9"/>
      <c r="U149" s="5"/>
      <c r="V149" s="5" t="str">
        <f t="shared" si="4"/>
        <v>Impairments on financial assets to total operating income1</v>
      </c>
      <c r="W149" s="10">
        <v>201309</v>
      </c>
      <c r="X149" s="11">
        <v>21</v>
      </c>
      <c r="Y149" s="10" t="s">
        <v>30</v>
      </c>
      <c r="Z149" s="11">
        <v>3</v>
      </c>
      <c r="AA149" s="11">
        <v>1.1177299203</v>
      </c>
      <c r="AB149" s="11">
        <v>1</v>
      </c>
      <c r="AC149" s="5"/>
      <c r="AD149" s="9"/>
      <c r="AE149" s="5"/>
      <c r="AF149" s="5"/>
      <c r="AG149" s="5"/>
      <c r="AH149" s="5"/>
      <c r="AI149" s="5"/>
      <c r="AJ149" s="5"/>
      <c r="AK149" s="5"/>
      <c r="AL149" s="5"/>
      <c r="AM149" s="5"/>
      <c r="AN149" s="5"/>
      <c r="AO149" s="5"/>
      <c r="AP149" s="5"/>
      <c r="AQ149" s="5"/>
      <c r="AR149" s="5"/>
      <c r="AS149" s="5"/>
      <c r="AT149" s="5"/>
      <c r="AU149" s="5"/>
      <c r="AV149" s="5"/>
      <c r="AW149" s="5"/>
      <c r="AX149" s="5"/>
      <c r="AY149" s="5"/>
      <c r="AZ149" s="5"/>
      <c r="BA149" s="5"/>
    </row>
    <row r="150" spans="1:53" x14ac:dyDescent="0.25">
      <c r="A150" s="5" t="str">
        <f t="shared" si="5"/>
        <v>Cost-income ratio201012</v>
      </c>
      <c r="B150" s="6">
        <v>201012</v>
      </c>
      <c r="C150" s="7">
        <v>24</v>
      </c>
      <c r="D150" s="6" t="s">
        <v>33</v>
      </c>
      <c r="E150" s="6">
        <v>0.3652840148</v>
      </c>
      <c r="F150" s="6">
        <v>0.47921851329999998</v>
      </c>
      <c r="G150" s="6">
        <v>0.56998400819999995</v>
      </c>
      <c r="H150" s="6">
        <v>0.64083433369999998</v>
      </c>
      <c r="I150" s="6">
        <v>0.56114155489999995</v>
      </c>
      <c r="J150" s="6">
        <v>0.63834358329999996</v>
      </c>
      <c r="K150" s="6">
        <v>0.79684585210000003</v>
      </c>
      <c r="L150" s="8">
        <v>325464507205</v>
      </c>
      <c r="M150" s="8">
        <v>580004286599</v>
      </c>
      <c r="N150" s="6">
        <v>0.63571715979999999</v>
      </c>
      <c r="O150" s="6">
        <v>0.54871593610000002</v>
      </c>
      <c r="P150" s="5"/>
      <c r="Q150" s="5"/>
      <c r="R150" s="5"/>
      <c r="S150" s="9"/>
      <c r="T150" s="9"/>
      <c r="U150" s="5"/>
      <c r="V150" s="5" t="str">
        <f t="shared" si="4"/>
        <v>Impairments on financial assets to total operating income2</v>
      </c>
      <c r="W150" s="10">
        <v>201309</v>
      </c>
      <c r="X150" s="11">
        <v>21</v>
      </c>
      <c r="Y150" s="10" t="s">
        <v>30</v>
      </c>
      <c r="Z150" s="11">
        <v>13</v>
      </c>
      <c r="AA150" s="11">
        <v>0.99094376829999997</v>
      </c>
      <c r="AB150" s="11">
        <v>2</v>
      </c>
      <c r="AC150" s="5"/>
      <c r="AD150" s="9"/>
      <c r="AE150" s="5"/>
      <c r="AF150" s="5"/>
      <c r="AG150" s="5"/>
      <c r="AH150" s="5"/>
      <c r="AI150" s="5"/>
      <c r="AJ150" s="5"/>
      <c r="AK150" s="5"/>
      <c r="AL150" s="5"/>
      <c r="AM150" s="5"/>
      <c r="AN150" s="5"/>
      <c r="AO150" s="5"/>
      <c r="AP150" s="5"/>
      <c r="AQ150" s="5"/>
      <c r="AR150" s="5"/>
      <c r="AS150" s="5"/>
      <c r="AT150" s="5"/>
      <c r="AU150" s="5"/>
      <c r="AV150" s="5"/>
      <c r="AW150" s="5"/>
      <c r="AX150" s="5"/>
      <c r="AY150" s="5"/>
      <c r="AZ150" s="5"/>
      <c r="BA150" s="5"/>
    </row>
    <row r="151" spans="1:53" x14ac:dyDescent="0.25">
      <c r="A151" s="5" t="str">
        <f t="shared" si="5"/>
        <v>Cost-income ratio201103</v>
      </c>
      <c r="B151" s="6">
        <v>201103</v>
      </c>
      <c r="C151" s="7">
        <v>24</v>
      </c>
      <c r="D151" s="6" t="s">
        <v>33</v>
      </c>
      <c r="E151" s="6">
        <v>0.34422828319999998</v>
      </c>
      <c r="F151" s="6">
        <v>0.49565669620000002</v>
      </c>
      <c r="G151" s="6">
        <v>0.5631723595</v>
      </c>
      <c r="H151" s="6">
        <v>0.57860845250000004</v>
      </c>
      <c r="I151" s="6">
        <v>0.59488982749999997</v>
      </c>
      <c r="J151" s="6">
        <v>0.63176730599999997</v>
      </c>
      <c r="K151" s="6">
        <v>1.0403385795</v>
      </c>
      <c r="L151" s="8">
        <v>86851462488</v>
      </c>
      <c r="M151" s="8">
        <v>145995877678</v>
      </c>
      <c r="N151" s="6">
        <v>0.60717997739999996</v>
      </c>
      <c r="O151" s="6">
        <v>0.52795955250000004</v>
      </c>
      <c r="P151" s="5"/>
      <c r="Q151" s="5"/>
      <c r="R151" s="5"/>
      <c r="S151" s="9"/>
      <c r="T151" s="9"/>
      <c r="U151" s="5"/>
      <c r="V151" s="5" t="str">
        <f t="shared" si="4"/>
        <v>Impairments on financial assets to total operating income3</v>
      </c>
      <c r="W151" s="10">
        <v>201309</v>
      </c>
      <c r="X151" s="11">
        <v>21</v>
      </c>
      <c r="Y151" s="10" t="s">
        <v>30</v>
      </c>
      <c r="Z151" s="11">
        <v>1</v>
      </c>
      <c r="AA151" s="11">
        <v>0.68678853929999994</v>
      </c>
      <c r="AB151" s="11">
        <v>3</v>
      </c>
      <c r="AC151" s="5"/>
      <c r="AD151" s="9"/>
      <c r="AE151" s="5"/>
      <c r="AF151" s="5"/>
      <c r="AG151" s="5"/>
      <c r="AH151" s="5"/>
      <c r="AI151" s="5"/>
      <c r="AJ151" s="5"/>
      <c r="AK151" s="5"/>
      <c r="AL151" s="5"/>
      <c r="AM151" s="5"/>
      <c r="AN151" s="5"/>
      <c r="AO151" s="5"/>
      <c r="AP151" s="5"/>
      <c r="AQ151" s="5"/>
      <c r="AR151" s="5"/>
      <c r="AS151" s="5"/>
      <c r="AT151" s="5"/>
      <c r="AU151" s="5"/>
      <c r="AV151" s="5"/>
      <c r="AW151" s="5"/>
      <c r="AX151" s="5"/>
      <c r="AY151" s="5"/>
      <c r="AZ151" s="5"/>
      <c r="BA151" s="5"/>
    </row>
    <row r="152" spans="1:53" x14ac:dyDescent="0.25">
      <c r="A152" s="5" t="str">
        <f t="shared" si="5"/>
        <v>Cost-income ratio201106</v>
      </c>
      <c r="B152" s="6">
        <v>201106</v>
      </c>
      <c r="C152" s="7">
        <v>24</v>
      </c>
      <c r="D152" s="6" t="s">
        <v>33</v>
      </c>
      <c r="E152" s="6">
        <v>0.33931790830000003</v>
      </c>
      <c r="F152" s="6">
        <v>0.49678568950000002</v>
      </c>
      <c r="G152" s="6">
        <v>0.57276836600000003</v>
      </c>
      <c r="H152" s="6">
        <v>0.56509236959999998</v>
      </c>
      <c r="I152" s="6">
        <v>0.58196207600000005</v>
      </c>
      <c r="J152" s="6">
        <v>0.63847544879999996</v>
      </c>
      <c r="K152" s="6">
        <v>0.74411298110000001</v>
      </c>
      <c r="L152" s="8">
        <v>176312449904</v>
      </c>
      <c r="M152" s="8">
        <v>302962095234</v>
      </c>
      <c r="N152" s="6">
        <v>0.61374613209999995</v>
      </c>
      <c r="O152" s="6">
        <v>0.54644225400000002</v>
      </c>
      <c r="P152" s="5"/>
      <c r="Q152" s="5"/>
      <c r="R152" s="5"/>
      <c r="S152" s="9"/>
      <c r="T152" s="9"/>
      <c r="U152" s="5"/>
      <c r="V152" s="5" t="str">
        <f t="shared" si="4"/>
        <v>Impairments on financial assets to total operating income4</v>
      </c>
      <c r="W152" s="10">
        <v>201309</v>
      </c>
      <c r="X152" s="11">
        <v>21</v>
      </c>
      <c r="Y152" s="10" t="s">
        <v>30</v>
      </c>
      <c r="Z152" s="11" t="s">
        <v>38</v>
      </c>
      <c r="AA152" s="11">
        <v>0.61560649379999999</v>
      </c>
      <c r="AB152" s="11">
        <v>4</v>
      </c>
      <c r="AC152" s="5"/>
      <c r="AD152" s="9"/>
      <c r="AE152" s="5"/>
      <c r="AF152" s="5"/>
      <c r="AG152" s="5"/>
      <c r="AH152" s="5"/>
      <c r="AI152" s="5"/>
      <c r="AJ152" s="5"/>
      <c r="AK152" s="5"/>
      <c r="AL152" s="5"/>
      <c r="AM152" s="5"/>
      <c r="AN152" s="5"/>
      <c r="AO152" s="5"/>
      <c r="AP152" s="5"/>
      <c r="AQ152" s="5"/>
      <c r="AR152" s="5"/>
      <c r="AS152" s="5"/>
      <c r="AT152" s="5"/>
      <c r="AU152" s="5"/>
      <c r="AV152" s="5"/>
      <c r="AW152" s="5"/>
      <c r="AX152" s="5"/>
      <c r="AY152" s="5"/>
      <c r="AZ152" s="5"/>
      <c r="BA152" s="5"/>
    </row>
    <row r="153" spans="1:53" x14ac:dyDescent="0.25">
      <c r="A153" s="5" t="str">
        <f t="shared" si="5"/>
        <v>Cost-income ratio201109</v>
      </c>
      <c r="B153" s="6">
        <v>201109</v>
      </c>
      <c r="C153" s="7">
        <v>24</v>
      </c>
      <c r="D153" s="6" t="s">
        <v>33</v>
      </c>
      <c r="E153" s="6">
        <v>0.31712683159999999</v>
      </c>
      <c r="F153" s="6">
        <v>0.50979619580000002</v>
      </c>
      <c r="G153" s="6">
        <v>0.58602454790000003</v>
      </c>
      <c r="H153" s="6">
        <v>0.8001355711</v>
      </c>
      <c r="I153" s="6">
        <v>0.5959595902</v>
      </c>
      <c r="J153" s="6">
        <v>0.63864409639999997</v>
      </c>
      <c r="K153" s="6">
        <v>1.1300647507999999</v>
      </c>
      <c r="L153" s="8">
        <v>261241062114</v>
      </c>
      <c r="M153" s="8">
        <v>438353650843</v>
      </c>
      <c r="N153" s="6">
        <v>0.62699904510000004</v>
      </c>
      <c r="O153" s="6">
        <v>0.56662389430000004</v>
      </c>
      <c r="P153" s="5"/>
      <c r="Q153" s="5"/>
      <c r="R153" s="5"/>
      <c r="S153" s="9"/>
      <c r="T153" s="9"/>
      <c r="U153" s="5"/>
      <c r="V153" s="5" t="str">
        <f t="shared" si="4"/>
        <v>Impairments on financial assets to total operating income5</v>
      </c>
      <c r="W153" s="10">
        <v>201309</v>
      </c>
      <c r="X153" s="11">
        <v>21</v>
      </c>
      <c r="Y153" s="10" t="s">
        <v>30</v>
      </c>
      <c r="Z153" s="11">
        <v>9</v>
      </c>
      <c r="AA153" s="11">
        <v>0.57991850980000004</v>
      </c>
      <c r="AB153" s="11">
        <v>5</v>
      </c>
      <c r="AC153" s="5"/>
      <c r="AD153" s="9"/>
      <c r="AE153" s="5"/>
      <c r="AF153" s="5"/>
      <c r="AG153" s="5"/>
      <c r="AH153" s="5"/>
      <c r="AI153" s="5"/>
      <c r="AJ153" s="5"/>
      <c r="AK153" s="5"/>
      <c r="AL153" s="5"/>
      <c r="AM153" s="5"/>
      <c r="AN153" s="5"/>
      <c r="AO153" s="5"/>
      <c r="AP153" s="5"/>
      <c r="AQ153" s="5"/>
      <c r="AR153" s="5"/>
      <c r="AS153" s="5"/>
      <c r="AT153" s="5"/>
      <c r="AU153" s="5"/>
      <c r="AV153" s="5"/>
      <c r="AW153" s="5"/>
      <c r="AX153" s="5"/>
      <c r="AY153" s="5"/>
      <c r="AZ153" s="5"/>
      <c r="BA153" s="5"/>
    </row>
    <row r="154" spans="1:53" x14ac:dyDescent="0.25">
      <c r="A154" s="5" t="str">
        <f t="shared" si="5"/>
        <v>Cost-income ratio201112</v>
      </c>
      <c r="B154" s="6">
        <v>201112</v>
      </c>
      <c r="C154" s="7">
        <v>24</v>
      </c>
      <c r="D154" s="6" t="s">
        <v>33</v>
      </c>
      <c r="E154" s="6">
        <v>0.29690299479999999</v>
      </c>
      <c r="F154" s="6">
        <v>0.51994104210000003</v>
      </c>
      <c r="G154" s="6">
        <v>0.60699935149999995</v>
      </c>
      <c r="H154" s="6">
        <v>0.61969091499999995</v>
      </c>
      <c r="I154" s="6">
        <v>0.60082359500000004</v>
      </c>
      <c r="J154" s="6">
        <v>0.65154484180000005</v>
      </c>
      <c r="K154" s="6">
        <v>1.045932944</v>
      </c>
      <c r="L154" s="8">
        <v>352301034852</v>
      </c>
      <c r="M154" s="8">
        <v>586363514614</v>
      </c>
      <c r="N154" s="6">
        <v>0.63282684140000001</v>
      </c>
      <c r="O154" s="6">
        <v>0.59368314249999998</v>
      </c>
      <c r="P154" s="5"/>
      <c r="Q154" s="5"/>
      <c r="R154" s="5"/>
      <c r="S154" s="9"/>
      <c r="T154" s="9"/>
      <c r="U154" s="5"/>
      <c r="V154" s="5" t="str">
        <f t="shared" si="4"/>
        <v>Impairments on financial assets to total operating income6</v>
      </c>
      <c r="W154" s="10">
        <v>201309</v>
      </c>
      <c r="X154" s="11">
        <v>21</v>
      </c>
      <c r="Y154" s="10" t="s">
        <v>30</v>
      </c>
      <c r="Z154" s="11" t="s">
        <v>44</v>
      </c>
      <c r="AA154" s="11">
        <v>0.29879961179999998</v>
      </c>
      <c r="AB154" s="11">
        <v>6</v>
      </c>
      <c r="AC154" s="5"/>
      <c r="AD154" s="9"/>
      <c r="AE154" s="5"/>
      <c r="AF154" s="5"/>
      <c r="AG154" s="5"/>
      <c r="AH154" s="5"/>
      <c r="AI154" s="5"/>
      <c r="AJ154" s="5"/>
      <c r="AK154" s="5"/>
      <c r="AL154" s="5"/>
      <c r="AM154" s="5"/>
      <c r="AN154" s="5"/>
      <c r="AO154" s="5"/>
      <c r="AP154" s="5"/>
      <c r="AQ154" s="5"/>
      <c r="AR154" s="5"/>
      <c r="AS154" s="5"/>
      <c r="AT154" s="5"/>
      <c r="AU154" s="5"/>
      <c r="AV154" s="5"/>
      <c r="AW154" s="5"/>
      <c r="AX154" s="5"/>
      <c r="AY154" s="5"/>
      <c r="AZ154" s="5"/>
      <c r="BA154" s="5"/>
    </row>
    <row r="155" spans="1:53" x14ac:dyDescent="0.25">
      <c r="A155" s="5" t="str">
        <f t="shared" si="5"/>
        <v>Cost-income ratio201203</v>
      </c>
      <c r="B155" s="6">
        <v>201203</v>
      </c>
      <c r="C155" s="7">
        <v>24</v>
      </c>
      <c r="D155" s="6" t="s">
        <v>33</v>
      </c>
      <c r="E155" s="6">
        <v>0.38379749610000002</v>
      </c>
      <c r="F155" s="6">
        <v>0.48128375420000002</v>
      </c>
      <c r="G155" s="6">
        <v>0.57085501660000004</v>
      </c>
      <c r="H155" s="6">
        <v>0.66181396280000004</v>
      </c>
      <c r="I155" s="6">
        <v>0.6055158008</v>
      </c>
      <c r="J155" s="6">
        <v>0.68292488559999998</v>
      </c>
      <c r="K155" s="6">
        <v>1.0986240872999999</v>
      </c>
      <c r="L155" s="8">
        <v>86684682180</v>
      </c>
      <c r="M155" s="8">
        <v>143158414799</v>
      </c>
      <c r="N155" s="6">
        <v>0.64062912790000004</v>
      </c>
      <c r="O155" s="6">
        <v>0.55895994390000003</v>
      </c>
      <c r="P155" s="5"/>
      <c r="Q155" s="5"/>
      <c r="R155" s="5"/>
      <c r="S155" s="9"/>
      <c r="T155" s="9"/>
      <c r="U155" s="5"/>
      <c r="V155" s="5" t="str">
        <f t="shared" si="4"/>
        <v>Impairments on financial assets to total operating income7</v>
      </c>
      <c r="W155" s="10">
        <v>201309</v>
      </c>
      <c r="X155" s="11">
        <v>21</v>
      </c>
      <c r="Y155" s="10" t="s">
        <v>30</v>
      </c>
      <c r="Z155" s="11" t="s">
        <v>35</v>
      </c>
      <c r="AA155" s="11">
        <v>0.29282979819999999</v>
      </c>
      <c r="AB155" s="11">
        <v>7</v>
      </c>
      <c r="AC155" s="5"/>
      <c r="AD155" s="9"/>
      <c r="AE155" s="5"/>
      <c r="AF155" s="5"/>
      <c r="AG155" s="5"/>
      <c r="AH155" s="5"/>
      <c r="AI155" s="5"/>
      <c r="AJ155" s="5"/>
      <c r="AK155" s="5"/>
      <c r="AL155" s="5"/>
      <c r="AM155" s="5"/>
      <c r="AN155" s="5"/>
      <c r="AO155" s="5"/>
      <c r="AP155" s="5"/>
      <c r="AQ155" s="5"/>
      <c r="AR155" s="5"/>
      <c r="AS155" s="5"/>
      <c r="AT155" s="5"/>
      <c r="AU155" s="5"/>
      <c r="AV155" s="5"/>
      <c r="AW155" s="5"/>
      <c r="AX155" s="5"/>
      <c r="AY155" s="5"/>
      <c r="AZ155" s="5"/>
      <c r="BA155" s="5"/>
    </row>
    <row r="156" spans="1:53" x14ac:dyDescent="0.25">
      <c r="A156" s="5" t="str">
        <f t="shared" si="5"/>
        <v>Cost-income ratio201206</v>
      </c>
      <c r="B156" s="6">
        <v>201206</v>
      </c>
      <c r="C156" s="7">
        <v>24</v>
      </c>
      <c r="D156" s="6" t="s">
        <v>33</v>
      </c>
      <c r="E156" s="6">
        <v>0.323827384</v>
      </c>
      <c r="F156" s="6">
        <v>0.50400869699999995</v>
      </c>
      <c r="G156" s="6">
        <v>0.60854953300000003</v>
      </c>
      <c r="H156" s="6">
        <v>0.65159847209999999</v>
      </c>
      <c r="I156" s="6">
        <v>0.59667033729999996</v>
      </c>
      <c r="J156" s="6">
        <v>0.71028866629999998</v>
      </c>
      <c r="K156" s="6">
        <v>1.6447535635999999</v>
      </c>
      <c r="L156" s="8">
        <v>165243975746</v>
      </c>
      <c r="M156" s="8">
        <v>276943507016</v>
      </c>
      <c r="N156" s="6">
        <v>0.6650660813</v>
      </c>
      <c r="O156" s="6">
        <v>0.57225640219999996</v>
      </c>
      <c r="P156" s="5"/>
      <c r="Q156" s="5"/>
      <c r="R156" s="5"/>
      <c r="S156" s="9"/>
      <c r="T156" s="9"/>
      <c r="U156" s="5"/>
      <c r="V156" s="5" t="str">
        <f t="shared" si="4"/>
        <v>Impairments on financial assets to total operating income8</v>
      </c>
      <c r="W156" s="10">
        <v>201309</v>
      </c>
      <c r="X156" s="11">
        <v>21</v>
      </c>
      <c r="Y156" s="10" t="s">
        <v>30</v>
      </c>
      <c r="Z156" s="11">
        <v>12</v>
      </c>
      <c r="AA156" s="11">
        <v>0.27039925380000002</v>
      </c>
      <c r="AB156" s="11">
        <v>8</v>
      </c>
      <c r="AC156" s="5"/>
      <c r="AD156" s="9"/>
      <c r="AE156" s="5"/>
      <c r="AF156" s="5"/>
      <c r="AG156" s="5"/>
      <c r="AH156" s="5"/>
      <c r="AI156" s="5"/>
      <c r="AJ156" s="5"/>
      <c r="AK156" s="5"/>
      <c r="AL156" s="5"/>
      <c r="AM156" s="5"/>
      <c r="AN156" s="5"/>
      <c r="AO156" s="5"/>
      <c r="AP156" s="5"/>
      <c r="AQ156" s="5"/>
      <c r="AR156" s="5"/>
      <c r="AS156" s="5"/>
      <c r="AT156" s="5"/>
      <c r="AU156" s="5"/>
      <c r="AV156" s="5"/>
      <c r="AW156" s="5"/>
      <c r="AX156" s="5"/>
      <c r="AY156" s="5"/>
      <c r="AZ156" s="5"/>
      <c r="BA156" s="5"/>
    </row>
    <row r="157" spans="1:53" x14ac:dyDescent="0.25">
      <c r="A157" s="5" t="str">
        <f t="shared" si="5"/>
        <v>Cost-income ratio201209</v>
      </c>
      <c r="B157" s="6">
        <v>201209</v>
      </c>
      <c r="C157" s="7">
        <v>24</v>
      </c>
      <c r="D157" s="6" t="s">
        <v>33</v>
      </c>
      <c r="E157" s="6">
        <v>0.32073293739999997</v>
      </c>
      <c r="F157" s="6">
        <v>0.51350081309999995</v>
      </c>
      <c r="G157" s="6">
        <v>0.63043552189999996</v>
      </c>
      <c r="H157" s="6">
        <v>0.65486719829999995</v>
      </c>
      <c r="I157" s="6">
        <v>0.60790808510000005</v>
      </c>
      <c r="J157" s="6">
        <v>0.70251674470000003</v>
      </c>
      <c r="K157" s="6">
        <v>1.1804563325999999</v>
      </c>
      <c r="L157" s="8">
        <v>242933172639</v>
      </c>
      <c r="M157" s="8">
        <v>399621552355</v>
      </c>
      <c r="N157" s="6">
        <v>0.65905066850000005</v>
      </c>
      <c r="O157" s="6">
        <v>0.60937748479999998</v>
      </c>
      <c r="P157" s="5"/>
      <c r="Q157" s="5"/>
      <c r="R157" s="5"/>
      <c r="S157" s="9"/>
      <c r="T157" s="9"/>
      <c r="U157" s="5"/>
      <c r="V157" s="5" t="str">
        <f t="shared" si="4"/>
        <v>Impairments on financial assets to total operating income9</v>
      </c>
      <c r="W157" s="10">
        <v>201309</v>
      </c>
      <c r="X157" s="11">
        <v>21</v>
      </c>
      <c r="Y157" s="10" t="s">
        <v>30</v>
      </c>
      <c r="Z157" s="11">
        <v>11</v>
      </c>
      <c r="AA157" s="11">
        <v>0.22479904749999999</v>
      </c>
      <c r="AB157" s="11">
        <v>9</v>
      </c>
      <c r="AC157" s="5"/>
      <c r="AD157" s="9"/>
      <c r="AE157" s="5"/>
      <c r="AF157" s="5"/>
      <c r="AG157" s="5"/>
      <c r="AH157" s="5"/>
      <c r="AI157" s="5"/>
      <c r="AJ157" s="5"/>
      <c r="AK157" s="5"/>
      <c r="AL157" s="5"/>
      <c r="AM157" s="5"/>
      <c r="AN157" s="5"/>
      <c r="AO157" s="5"/>
      <c r="AP157" s="5"/>
      <c r="AQ157" s="5"/>
      <c r="AR157" s="5"/>
      <c r="AS157" s="5"/>
      <c r="AT157" s="5"/>
      <c r="AU157" s="5"/>
      <c r="AV157" s="5"/>
      <c r="AW157" s="5"/>
      <c r="AX157" s="5"/>
      <c r="AY157" s="5"/>
      <c r="AZ157" s="5"/>
      <c r="BA157" s="5"/>
    </row>
    <row r="158" spans="1:53" x14ac:dyDescent="0.25">
      <c r="A158" s="5" t="str">
        <f t="shared" si="5"/>
        <v>Cost-income ratio201212</v>
      </c>
      <c r="B158" s="6">
        <v>201212</v>
      </c>
      <c r="C158" s="7">
        <v>24</v>
      </c>
      <c r="D158" s="6" t="s">
        <v>33</v>
      </c>
      <c r="E158" s="6">
        <v>0.30753035849999999</v>
      </c>
      <c r="F158" s="6">
        <v>0.52484599870000004</v>
      </c>
      <c r="G158" s="6">
        <v>0.63085841330000003</v>
      </c>
      <c r="H158" s="6">
        <v>0.6931687929</v>
      </c>
      <c r="I158" s="6">
        <v>0.63172547000000001</v>
      </c>
      <c r="J158" s="6">
        <v>0.71625985069999998</v>
      </c>
      <c r="K158" s="6">
        <v>1.1426517700000001</v>
      </c>
      <c r="L158" s="8">
        <v>345996407210</v>
      </c>
      <c r="M158" s="8">
        <v>547700581373</v>
      </c>
      <c r="N158" s="6">
        <v>0.67350737709999997</v>
      </c>
      <c r="O158" s="6">
        <v>0.59824848350000004</v>
      </c>
      <c r="P158" s="5"/>
      <c r="Q158" s="5"/>
      <c r="R158" s="5"/>
      <c r="S158" s="9"/>
      <c r="T158" s="9"/>
      <c r="U158" s="5"/>
      <c r="V158" s="5" t="str">
        <f t="shared" si="4"/>
        <v>Impairments on financial assets to total operating income10</v>
      </c>
      <c r="W158" s="10">
        <v>201309</v>
      </c>
      <c r="X158" s="11">
        <v>21</v>
      </c>
      <c r="Y158" s="10" t="s">
        <v>30</v>
      </c>
      <c r="Z158" s="11">
        <v>6</v>
      </c>
      <c r="AA158" s="11">
        <v>0.1912336832</v>
      </c>
      <c r="AB158" s="11">
        <v>10</v>
      </c>
      <c r="AC158" s="5"/>
      <c r="AD158" s="9"/>
      <c r="AE158" s="5"/>
      <c r="AF158" s="5"/>
      <c r="AG158" s="5"/>
      <c r="AH158" s="5"/>
      <c r="AI158" s="5"/>
      <c r="AJ158" s="5"/>
      <c r="AK158" s="5"/>
      <c r="AL158" s="5"/>
      <c r="AM158" s="5"/>
      <c r="AN158" s="5"/>
      <c r="AO158" s="5"/>
      <c r="AP158" s="5"/>
      <c r="AQ158" s="5"/>
      <c r="AR158" s="5"/>
      <c r="AS158" s="5"/>
      <c r="AT158" s="5"/>
      <c r="AU158" s="5"/>
      <c r="AV158" s="5"/>
      <c r="AW158" s="5"/>
      <c r="AX158" s="5"/>
      <c r="AY158" s="5"/>
      <c r="AZ158" s="5"/>
      <c r="BA158" s="5"/>
    </row>
    <row r="159" spans="1:53" x14ac:dyDescent="0.25">
      <c r="A159" s="5" t="str">
        <f t="shared" si="5"/>
        <v>Cost-income ratio201303</v>
      </c>
      <c r="B159" s="6">
        <v>201303</v>
      </c>
      <c r="C159" s="7">
        <v>24</v>
      </c>
      <c r="D159" s="6" t="s">
        <v>33</v>
      </c>
      <c r="E159" s="6">
        <v>0.25492388719999998</v>
      </c>
      <c r="F159" s="6">
        <v>0.51155100499999995</v>
      </c>
      <c r="G159" s="6">
        <v>0.61222456510000001</v>
      </c>
      <c r="H159" s="6">
        <v>0.62871288000000003</v>
      </c>
      <c r="I159" s="6">
        <v>0.57373018200000003</v>
      </c>
      <c r="J159" s="6">
        <v>0.70904766519999995</v>
      </c>
      <c r="K159" s="6">
        <v>1.2295887644000001</v>
      </c>
      <c r="L159" s="8">
        <v>83294224308</v>
      </c>
      <c r="M159" s="8">
        <v>145180133315</v>
      </c>
      <c r="N159" s="6">
        <v>0.66132613090000003</v>
      </c>
      <c r="O159" s="6">
        <v>0.59183456089999997</v>
      </c>
      <c r="P159" s="5"/>
      <c r="Q159" s="5"/>
      <c r="R159" s="5"/>
      <c r="S159" s="9"/>
      <c r="T159" s="9"/>
      <c r="U159" s="5"/>
      <c r="V159" s="5" t="str">
        <f t="shared" si="4"/>
        <v>Impairments on financial assets to total operating income11</v>
      </c>
      <c r="W159" s="10">
        <v>201309</v>
      </c>
      <c r="X159" s="11">
        <v>21</v>
      </c>
      <c r="Y159" s="10" t="s">
        <v>30</v>
      </c>
      <c r="Z159" s="11" t="s">
        <v>29</v>
      </c>
      <c r="AA159" s="11">
        <v>0.18509751260000001</v>
      </c>
      <c r="AB159" s="11">
        <v>11</v>
      </c>
      <c r="AC159" s="5"/>
      <c r="AD159" s="9"/>
      <c r="AE159" s="5"/>
      <c r="AF159" s="5"/>
      <c r="AG159" s="5"/>
      <c r="AH159" s="5"/>
      <c r="AI159" s="5"/>
      <c r="AJ159" s="5"/>
      <c r="AK159" s="5"/>
      <c r="AL159" s="5"/>
      <c r="AM159" s="5"/>
      <c r="AN159" s="5"/>
      <c r="AO159" s="5"/>
      <c r="AP159" s="5"/>
      <c r="AQ159" s="5"/>
      <c r="AR159" s="5"/>
      <c r="AS159" s="5"/>
      <c r="AT159" s="5"/>
      <c r="AU159" s="5"/>
      <c r="AV159" s="5"/>
      <c r="AW159" s="5"/>
      <c r="AX159" s="5"/>
      <c r="AY159" s="5"/>
      <c r="AZ159" s="5"/>
      <c r="BA159" s="5"/>
    </row>
    <row r="160" spans="1:53" x14ac:dyDescent="0.25">
      <c r="A160" s="5" t="str">
        <f t="shared" si="5"/>
        <v>Cost-income ratio201306</v>
      </c>
      <c r="B160" s="6">
        <v>201306</v>
      </c>
      <c r="C160" s="7">
        <v>24</v>
      </c>
      <c r="D160" s="6" t="s">
        <v>33</v>
      </c>
      <c r="E160" s="6">
        <v>0.29140044640000001</v>
      </c>
      <c r="F160" s="6">
        <v>0.48227346310000002</v>
      </c>
      <c r="G160" s="6">
        <v>0.60783123699999997</v>
      </c>
      <c r="H160" s="6">
        <v>0.60165096979999999</v>
      </c>
      <c r="I160" s="6">
        <v>0.57893406579999995</v>
      </c>
      <c r="J160" s="6">
        <v>0.74569043199999996</v>
      </c>
      <c r="K160" s="6">
        <v>0.8503340466</v>
      </c>
      <c r="L160" s="8">
        <v>166833204927</v>
      </c>
      <c r="M160" s="8">
        <v>288173066278</v>
      </c>
      <c r="N160" s="6">
        <v>0.64292622730000004</v>
      </c>
      <c r="O160" s="6">
        <v>0.60174068260000002</v>
      </c>
      <c r="P160" s="5"/>
      <c r="Q160" s="5"/>
      <c r="R160" s="5"/>
      <c r="S160" s="9"/>
      <c r="T160" s="9"/>
      <c r="U160" s="5"/>
      <c r="V160" s="5" t="str">
        <f t="shared" si="4"/>
        <v>Impairments on financial assets to total operating income12</v>
      </c>
      <c r="W160" s="10">
        <v>201309</v>
      </c>
      <c r="X160" s="11">
        <v>21</v>
      </c>
      <c r="Y160" s="10" t="s">
        <v>30</v>
      </c>
      <c r="Z160" s="11">
        <v>7</v>
      </c>
      <c r="AA160" s="11">
        <v>0.1488450026</v>
      </c>
      <c r="AB160" s="11">
        <v>12</v>
      </c>
      <c r="AC160" s="5"/>
      <c r="AD160" s="9"/>
      <c r="AE160" s="5"/>
      <c r="AF160" s="5"/>
      <c r="AG160" s="5"/>
      <c r="AH160" s="5"/>
      <c r="AI160" s="5"/>
      <c r="AJ160" s="5"/>
      <c r="AK160" s="5"/>
      <c r="AL160" s="5"/>
      <c r="AM160" s="5"/>
      <c r="AN160" s="5"/>
      <c r="AO160" s="5"/>
      <c r="AP160" s="5"/>
      <c r="AQ160" s="5"/>
      <c r="AR160" s="5"/>
      <c r="AS160" s="5"/>
      <c r="AT160" s="5"/>
      <c r="AU160" s="5"/>
      <c r="AV160" s="5"/>
      <c r="AW160" s="5"/>
      <c r="AX160" s="5"/>
      <c r="AY160" s="5"/>
      <c r="AZ160" s="5"/>
      <c r="BA160" s="5"/>
    </row>
    <row r="161" spans="1:53" x14ac:dyDescent="0.25">
      <c r="A161" s="5" t="str">
        <f t="shared" si="5"/>
        <v>Cost-income ratio201309</v>
      </c>
      <c r="B161" s="6">
        <v>201309</v>
      </c>
      <c r="C161" s="7">
        <v>24</v>
      </c>
      <c r="D161" s="6" t="s">
        <v>33</v>
      </c>
      <c r="E161" s="6">
        <v>0.29617127669999999</v>
      </c>
      <c r="F161" s="6">
        <v>0.51218210350000004</v>
      </c>
      <c r="G161" s="6">
        <v>0.61258332140000005</v>
      </c>
      <c r="H161" s="6">
        <v>0.60232294210000004</v>
      </c>
      <c r="I161" s="6">
        <v>0.59559247829999995</v>
      </c>
      <c r="J161" s="6">
        <v>0.73106634100000001</v>
      </c>
      <c r="K161" s="6">
        <v>0.84984525389999999</v>
      </c>
      <c r="L161" s="8">
        <v>247947361597</v>
      </c>
      <c r="M161" s="8">
        <v>416303715431</v>
      </c>
      <c r="N161" s="6">
        <v>0.64831855810000005</v>
      </c>
      <c r="O161" s="6">
        <v>0.58893937139999997</v>
      </c>
      <c r="P161" s="5"/>
      <c r="Q161" s="5"/>
      <c r="R161" s="5"/>
      <c r="S161" s="9"/>
      <c r="T161" s="9"/>
      <c r="U161" s="5"/>
      <c r="V161" s="5" t="str">
        <f t="shared" si="4"/>
        <v>Impairments on financial assets to total operating income13</v>
      </c>
      <c r="W161" s="10">
        <v>201309</v>
      </c>
      <c r="X161" s="11">
        <v>21</v>
      </c>
      <c r="Y161" s="10" t="s">
        <v>30</v>
      </c>
      <c r="Z161" s="11" t="s">
        <v>23</v>
      </c>
      <c r="AA161" s="11">
        <v>0.13676194010000001</v>
      </c>
      <c r="AB161" s="11">
        <v>13</v>
      </c>
      <c r="AC161" s="5"/>
      <c r="AD161" s="9"/>
      <c r="AE161" s="5"/>
      <c r="AF161" s="5"/>
      <c r="AG161" s="5"/>
      <c r="AH161" s="5"/>
      <c r="AI161" s="5"/>
      <c r="AJ161" s="5"/>
      <c r="AK161" s="5"/>
      <c r="AL161" s="5"/>
      <c r="AM161" s="5"/>
      <c r="AN161" s="5"/>
      <c r="AO161" s="5"/>
      <c r="AP161" s="5"/>
      <c r="AQ161" s="5"/>
      <c r="AR161" s="5"/>
      <c r="AS161" s="5"/>
      <c r="AT161" s="5"/>
      <c r="AU161" s="5"/>
      <c r="AV161" s="5"/>
      <c r="AW161" s="5"/>
      <c r="AX161" s="5"/>
      <c r="AY161" s="5"/>
      <c r="AZ161" s="5"/>
      <c r="BA161" s="5"/>
    </row>
    <row r="162" spans="1:53" x14ac:dyDescent="0.25">
      <c r="A162" s="5" t="str">
        <f t="shared" si="5"/>
        <v>Net interest income to total operating income200912</v>
      </c>
      <c r="B162" s="6">
        <v>200912</v>
      </c>
      <c r="C162" s="7">
        <v>26</v>
      </c>
      <c r="D162" s="6" t="s">
        <v>34</v>
      </c>
      <c r="E162" s="6">
        <v>0.40609413799999999</v>
      </c>
      <c r="F162" s="6">
        <v>0.52835543399999996</v>
      </c>
      <c r="G162" s="6">
        <v>0.64088038359999999</v>
      </c>
      <c r="H162" s="6">
        <v>0.67089523819999997</v>
      </c>
      <c r="I162" s="6">
        <v>0.57921616279999999</v>
      </c>
      <c r="J162" s="6">
        <v>0.74141813580000004</v>
      </c>
      <c r="K162" s="6">
        <v>0.95137850909999999</v>
      </c>
      <c r="L162" s="8">
        <v>322440182761</v>
      </c>
      <c r="M162" s="8">
        <v>556683676110</v>
      </c>
      <c r="N162" s="6">
        <v>0.55678016180000001</v>
      </c>
      <c r="O162" s="6">
        <v>0.65670634250000004</v>
      </c>
      <c r="P162" s="5"/>
      <c r="Q162" s="5"/>
      <c r="R162" s="5"/>
      <c r="S162" s="9"/>
      <c r="T162" s="9"/>
      <c r="U162" s="5"/>
      <c r="V162" s="5" t="str">
        <f t="shared" si="4"/>
        <v>Impairments on financial assets to total operating income14</v>
      </c>
      <c r="W162" s="10">
        <v>201309</v>
      </c>
      <c r="X162" s="11">
        <v>21</v>
      </c>
      <c r="Y162" s="10" t="s">
        <v>30</v>
      </c>
      <c r="Z162" s="11">
        <v>5</v>
      </c>
      <c r="AA162" s="11">
        <v>0.11575746219999999</v>
      </c>
      <c r="AB162" s="11">
        <v>14</v>
      </c>
      <c r="AC162" s="5"/>
      <c r="AD162" s="9"/>
      <c r="AE162" s="5"/>
      <c r="AF162" s="5"/>
      <c r="AG162" s="5"/>
      <c r="AH162" s="5"/>
      <c r="AI162" s="5"/>
      <c r="AJ162" s="5"/>
      <c r="AK162" s="5"/>
      <c r="AL162" s="5"/>
      <c r="AM162" s="5"/>
      <c r="AN162" s="5"/>
      <c r="AO162" s="5"/>
      <c r="AP162" s="5"/>
      <c r="AQ162" s="5"/>
      <c r="AR162" s="5"/>
      <c r="AS162" s="5"/>
      <c r="AT162" s="5"/>
      <c r="AU162" s="5"/>
      <c r="AV162" s="5"/>
      <c r="AW162" s="5"/>
      <c r="AX162" s="5"/>
      <c r="AY162" s="5"/>
      <c r="AZ162" s="5"/>
      <c r="BA162" s="5"/>
    </row>
    <row r="163" spans="1:53" x14ac:dyDescent="0.25">
      <c r="A163" s="5" t="str">
        <f t="shared" si="5"/>
        <v>Net interest income to total operating income201003</v>
      </c>
      <c r="B163" s="6">
        <v>201003</v>
      </c>
      <c r="C163" s="7">
        <v>26</v>
      </c>
      <c r="D163" s="6" t="s">
        <v>34</v>
      </c>
      <c r="E163" s="6">
        <v>0.42756791240000003</v>
      </c>
      <c r="F163" s="6">
        <v>0.53154137180000005</v>
      </c>
      <c r="G163" s="6">
        <v>0.61941634349999997</v>
      </c>
      <c r="H163" s="6">
        <v>0.72680480739999997</v>
      </c>
      <c r="I163" s="6">
        <v>0.56188719470000004</v>
      </c>
      <c r="J163" s="6">
        <v>0.72495590089999995</v>
      </c>
      <c r="K163" s="6">
        <v>0.99993836869999997</v>
      </c>
      <c r="L163" s="8">
        <v>82857134414</v>
      </c>
      <c r="M163" s="8">
        <v>147462222291</v>
      </c>
      <c r="N163" s="6">
        <v>0.51970396809999997</v>
      </c>
      <c r="O163" s="6">
        <v>0.65448161949999994</v>
      </c>
      <c r="P163" s="5"/>
      <c r="Q163" s="5"/>
      <c r="R163" s="5"/>
      <c r="S163" s="9"/>
      <c r="T163" s="9"/>
      <c r="U163" s="5"/>
      <c r="V163" s="5" t="str">
        <f t="shared" si="4"/>
        <v>Impairments on financial assets to total operating income15</v>
      </c>
      <c r="W163" s="10">
        <v>201309</v>
      </c>
      <c r="X163" s="11">
        <v>21</v>
      </c>
      <c r="Y163" s="10" t="s">
        <v>30</v>
      </c>
      <c r="Z163" s="11" t="s">
        <v>31</v>
      </c>
      <c r="AA163" s="11">
        <v>0.10415734</v>
      </c>
      <c r="AB163" s="11">
        <v>15</v>
      </c>
      <c r="AC163" s="5"/>
      <c r="AD163" s="9"/>
      <c r="AE163" s="5"/>
      <c r="AF163" s="5"/>
      <c r="AG163" s="5"/>
      <c r="AH163" s="5"/>
      <c r="AI163" s="5"/>
      <c r="AJ163" s="5"/>
      <c r="AK163" s="5"/>
      <c r="AL163" s="5"/>
      <c r="AM163" s="5"/>
      <c r="AN163" s="5"/>
      <c r="AO163" s="5"/>
      <c r="AP163" s="5"/>
      <c r="AQ163" s="5"/>
      <c r="AR163" s="5"/>
      <c r="AS163" s="5"/>
      <c r="AT163" s="5"/>
      <c r="AU163" s="5"/>
      <c r="AV163" s="5"/>
      <c r="AW163" s="5"/>
      <c r="AX163" s="5"/>
      <c r="AY163" s="5"/>
      <c r="AZ163" s="5"/>
      <c r="BA163" s="5"/>
    </row>
    <row r="164" spans="1:53" x14ac:dyDescent="0.25">
      <c r="A164" s="5" t="str">
        <f t="shared" si="5"/>
        <v>Net interest income to total operating income201006</v>
      </c>
      <c r="B164" s="6">
        <v>201006</v>
      </c>
      <c r="C164" s="7">
        <v>26</v>
      </c>
      <c r="D164" s="6" t="s">
        <v>34</v>
      </c>
      <c r="E164" s="6">
        <v>0.44699968340000001</v>
      </c>
      <c r="F164" s="6">
        <v>0.52251924869999999</v>
      </c>
      <c r="G164" s="6">
        <v>0.6160993817</v>
      </c>
      <c r="H164" s="6">
        <v>0.73291205660000003</v>
      </c>
      <c r="I164" s="6">
        <v>0.58568995349999997</v>
      </c>
      <c r="J164" s="6">
        <v>0.72230142880000003</v>
      </c>
      <c r="K164" s="6">
        <v>0.96740637380000005</v>
      </c>
      <c r="L164" s="8">
        <v>169766934096</v>
      </c>
      <c r="M164" s="8">
        <v>289858026551</v>
      </c>
      <c r="N164" s="6">
        <v>0.52703031020000002</v>
      </c>
      <c r="O164" s="6">
        <v>0.67005759099999995</v>
      </c>
      <c r="P164" s="5"/>
      <c r="Q164" s="5"/>
      <c r="R164" s="5"/>
      <c r="S164" s="9"/>
      <c r="T164" s="9"/>
      <c r="U164" s="5"/>
      <c r="V164" s="5" t="str">
        <f t="shared" si="4"/>
        <v>Impairments on financial assets to total operating income16</v>
      </c>
      <c r="W164" s="10">
        <v>201309</v>
      </c>
      <c r="X164" s="11">
        <v>21</v>
      </c>
      <c r="Y164" s="10" t="s">
        <v>30</v>
      </c>
      <c r="Z164" s="11">
        <v>10</v>
      </c>
      <c r="AA164" s="11">
        <v>0.1014890945</v>
      </c>
      <c r="AB164" s="11">
        <v>16</v>
      </c>
      <c r="AC164" s="5"/>
      <c r="AD164" s="9"/>
      <c r="AE164" s="5"/>
      <c r="AF164" s="5"/>
      <c r="AG164" s="5"/>
      <c r="AH164" s="5"/>
      <c r="AI164" s="5"/>
      <c r="AJ164" s="5"/>
      <c r="AK164" s="5"/>
      <c r="AL164" s="5"/>
      <c r="AM164" s="5"/>
      <c r="AN164" s="5"/>
      <c r="AO164" s="5"/>
      <c r="AP164" s="5"/>
      <c r="AQ164" s="5"/>
      <c r="AR164" s="5"/>
      <c r="AS164" s="5"/>
      <c r="AT164" s="5"/>
      <c r="AU164" s="5"/>
      <c r="AV164" s="5"/>
      <c r="AW164" s="5"/>
      <c r="AX164" s="5"/>
      <c r="AY164" s="5"/>
      <c r="AZ164" s="5"/>
      <c r="BA164" s="5"/>
    </row>
    <row r="165" spans="1:53" x14ac:dyDescent="0.25">
      <c r="A165" s="5" t="str">
        <f t="shared" si="5"/>
        <v>Net interest income to total operating income201009</v>
      </c>
      <c r="B165" s="6">
        <v>201009</v>
      </c>
      <c r="C165" s="7">
        <v>26</v>
      </c>
      <c r="D165" s="6" t="s">
        <v>34</v>
      </c>
      <c r="E165" s="6">
        <v>0.42844998740000001</v>
      </c>
      <c r="F165" s="6">
        <v>0.53154137180000005</v>
      </c>
      <c r="G165" s="6">
        <v>0.62832799880000001</v>
      </c>
      <c r="H165" s="6">
        <v>0.73979344999999996</v>
      </c>
      <c r="I165" s="6">
        <v>0.58346339749999998</v>
      </c>
      <c r="J165" s="6">
        <v>0.77065601630000002</v>
      </c>
      <c r="K165" s="6">
        <v>0.9863997525</v>
      </c>
      <c r="L165" s="8">
        <v>252205021105</v>
      </c>
      <c r="M165" s="8">
        <v>432255086079</v>
      </c>
      <c r="N165" s="6">
        <v>0.52033124090000005</v>
      </c>
      <c r="O165" s="6">
        <v>0.67571724990000004</v>
      </c>
      <c r="P165" s="5"/>
      <c r="Q165" s="5"/>
      <c r="R165" s="5"/>
      <c r="S165" s="9"/>
      <c r="T165" s="9"/>
      <c r="U165" s="5"/>
      <c r="V165" s="5" t="str">
        <f t="shared" si="4"/>
        <v>Impairments on financial assets to total operating income17</v>
      </c>
      <c r="W165" s="10">
        <v>201309</v>
      </c>
      <c r="X165" s="11">
        <v>21</v>
      </c>
      <c r="Y165" s="10" t="s">
        <v>30</v>
      </c>
      <c r="Z165" s="11" t="s">
        <v>38</v>
      </c>
      <c r="AA165" s="11">
        <v>3.1118807299999999E-2</v>
      </c>
      <c r="AB165" s="11">
        <v>17</v>
      </c>
      <c r="AC165" s="5"/>
      <c r="AD165" s="9"/>
      <c r="AE165" s="5"/>
      <c r="AF165" s="5"/>
      <c r="AG165" s="5"/>
      <c r="AH165" s="5"/>
      <c r="AI165" s="5"/>
      <c r="AJ165" s="5"/>
      <c r="AK165" s="5"/>
      <c r="AL165" s="5"/>
      <c r="AM165" s="5"/>
      <c r="AN165" s="5"/>
      <c r="AO165" s="5"/>
      <c r="AP165" s="5"/>
      <c r="AQ165" s="5"/>
      <c r="AR165" s="5"/>
      <c r="AS165" s="5"/>
      <c r="AT165" s="5"/>
      <c r="AU165" s="5"/>
      <c r="AV165" s="5"/>
      <c r="AW165" s="5"/>
      <c r="AX165" s="5"/>
      <c r="AY165" s="5"/>
      <c r="AZ165" s="5"/>
      <c r="BA165" s="5"/>
    </row>
    <row r="166" spans="1:53" x14ac:dyDescent="0.25">
      <c r="A166" s="5" t="str">
        <f t="shared" si="5"/>
        <v>Net interest income to total operating income201012</v>
      </c>
      <c r="B166" s="6">
        <v>201012</v>
      </c>
      <c r="C166" s="7">
        <v>26</v>
      </c>
      <c r="D166" s="6" t="s">
        <v>34</v>
      </c>
      <c r="E166" s="6">
        <v>0.42890976609999998</v>
      </c>
      <c r="F166" s="6">
        <v>0.5190413452</v>
      </c>
      <c r="G166" s="6">
        <v>0.62490796199999998</v>
      </c>
      <c r="H166" s="6">
        <v>0.72996875350000001</v>
      </c>
      <c r="I166" s="6">
        <v>0.58025719929999997</v>
      </c>
      <c r="J166" s="6">
        <v>0.73579646620000005</v>
      </c>
      <c r="K166" s="6">
        <v>0.93931956900000002</v>
      </c>
      <c r="L166" s="8">
        <v>336551662946</v>
      </c>
      <c r="M166" s="8">
        <v>580004286599</v>
      </c>
      <c r="N166" s="6">
        <v>0.52721851659999996</v>
      </c>
      <c r="O166" s="6">
        <v>0.67877900530000002</v>
      </c>
      <c r="P166" s="5"/>
      <c r="Q166" s="5"/>
      <c r="R166" s="5"/>
      <c r="S166" s="9"/>
      <c r="T166" s="9"/>
      <c r="U166" s="5"/>
      <c r="V166" s="5" t="str">
        <f t="shared" si="4"/>
        <v>Impairments on financial assets to total operating income18</v>
      </c>
      <c r="W166" s="10">
        <v>201309</v>
      </c>
      <c r="X166" s="11">
        <v>21</v>
      </c>
      <c r="Y166" s="10" t="s">
        <v>30</v>
      </c>
      <c r="Z166" s="11" t="s">
        <v>40</v>
      </c>
      <c r="AA166" s="11">
        <v>2.9657775899999999E-2</v>
      </c>
      <c r="AB166" s="11">
        <v>18</v>
      </c>
      <c r="AC166" s="5"/>
      <c r="AD166" s="9"/>
      <c r="AE166" s="5"/>
      <c r="AF166" s="5"/>
      <c r="AG166" s="5"/>
      <c r="AH166" s="5"/>
      <c r="AI166" s="5"/>
      <c r="AJ166" s="5"/>
      <c r="AK166" s="5"/>
      <c r="AL166" s="5"/>
      <c r="AM166" s="5"/>
      <c r="AN166" s="5"/>
      <c r="AO166" s="5"/>
      <c r="AP166" s="5"/>
      <c r="AQ166" s="5"/>
      <c r="AR166" s="5"/>
      <c r="AS166" s="5"/>
      <c r="AT166" s="5"/>
      <c r="AU166" s="5"/>
      <c r="AV166" s="5"/>
      <c r="AW166" s="5"/>
      <c r="AX166" s="5"/>
      <c r="AY166" s="5"/>
      <c r="AZ166" s="5"/>
      <c r="BA166" s="5"/>
    </row>
    <row r="167" spans="1:53" x14ac:dyDescent="0.25">
      <c r="A167" s="5" t="str">
        <f t="shared" si="5"/>
        <v>Net interest income to total operating income201103</v>
      </c>
      <c r="B167" s="6">
        <v>201103</v>
      </c>
      <c r="C167" s="7">
        <v>26</v>
      </c>
      <c r="D167" s="6" t="s">
        <v>34</v>
      </c>
      <c r="E167" s="6">
        <v>0.37194375330000001</v>
      </c>
      <c r="F167" s="6">
        <v>0.49044803529999997</v>
      </c>
      <c r="G167" s="6">
        <v>0.59879470840000004</v>
      </c>
      <c r="H167" s="6">
        <v>0.64112953589999999</v>
      </c>
      <c r="I167" s="6">
        <v>0.57235832259999997</v>
      </c>
      <c r="J167" s="6">
        <v>0.78625331330000003</v>
      </c>
      <c r="K167" s="6">
        <v>0.9471638497</v>
      </c>
      <c r="L167" s="8">
        <v>83561955652</v>
      </c>
      <c r="M167" s="8">
        <v>145995877678</v>
      </c>
      <c r="N167" s="6">
        <v>0.51870273310000004</v>
      </c>
      <c r="O167" s="6">
        <v>0.6394125209</v>
      </c>
      <c r="P167" s="5"/>
      <c r="Q167" s="5"/>
      <c r="R167" s="5"/>
      <c r="S167" s="9"/>
      <c r="T167" s="9"/>
      <c r="U167" s="5"/>
      <c r="V167" s="5" t="str">
        <f t="shared" si="4"/>
        <v>Impairments on financial assets to total operating income19</v>
      </c>
      <c r="W167" s="10">
        <v>201309</v>
      </c>
      <c r="X167" s="11">
        <v>21</v>
      </c>
      <c r="Y167" s="10" t="s">
        <v>30</v>
      </c>
      <c r="Z167" s="11">
        <v>2</v>
      </c>
      <c r="AA167" s="11">
        <v>2.07315491E-2</v>
      </c>
      <c r="AB167" s="11">
        <v>19</v>
      </c>
      <c r="AC167" s="5"/>
      <c r="AD167" s="9"/>
      <c r="AE167" s="5"/>
      <c r="AF167" s="5"/>
      <c r="AG167" s="5"/>
      <c r="AH167" s="5"/>
      <c r="AI167" s="5"/>
      <c r="AJ167" s="5"/>
      <c r="AK167" s="5"/>
      <c r="AL167" s="5"/>
      <c r="AM167" s="5"/>
      <c r="AN167" s="5"/>
      <c r="AO167" s="5"/>
      <c r="AP167" s="5"/>
      <c r="AQ167" s="5"/>
      <c r="AR167" s="5"/>
      <c r="AS167" s="5"/>
      <c r="AT167" s="5"/>
      <c r="AU167" s="5"/>
      <c r="AV167" s="5"/>
      <c r="AW167" s="5"/>
      <c r="AX167" s="5"/>
      <c r="AY167" s="5"/>
      <c r="AZ167" s="5"/>
      <c r="BA167" s="5"/>
    </row>
    <row r="168" spans="1:53" x14ac:dyDescent="0.25">
      <c r="A168" s="5" t="str">
        <f t="shared" si="5"/>
        <v>Net interest income to total operating income201106</v>
      </c>
      <c r="B168" s="6">
        <v>201106</v>
      </c>
      <c r="C168" s="7">
        <v>26</v>
      </c>
      <c r="D168" s="6" t="s">
        <v>34</v>
      </c>
      <c r="E168" s="6">
        <v>0.40556526970000001</v>
      </c>
      <c r="F168" s="6">
        <v>0.50426736539999995</v>
      </c>
      <c r="G168" s="6">
        <v>0.62802030149999999</v>
      </c>
      <c r="H168" s="6">
        <v>0.63777520620000006</v>
      </c>
      <c r="I168" s="6">
        <v>0.57382600480000001</v>
      </c>
      <c r="J168" s="6">
        <v>0.75379321460000004</v>
      </c>
      <c r="K168" s="6">
        <v>0.91271019149999999</v>
      </c>
      <c r="L168" s="8">
        <v>173847528718</v>
      </c>
      <c r="M168" s="8">
        <v>302962095234</v>
      </c>
      <c r="N168" s="6">
        <v>0.50840678009999996</v>
      </c>
      <c r="O168" s="6">
        <v>0.65305414959999997</v>
      </c>
      <c r="P168" s="5"/>
      <c r="Q168" s="5"/>
      <c r="R168" s="5"/>
      <c r="S168" s="9"/>
      <c r="T168" s="9"/>
      <c r="U168" s="5"/>
      <c r="V168" s="5" t="str">
        <f t="shared" si="4"/>
        <v>Impairments on financial assets to total operating income20</v>
      </c>
      <c r="W168" s="10">
        <v>201309</v>
      </c>
      <c r="X168" s="11">
        <v>21</v>
      </c>
      <c r="Y168" s="10" t="s">
        <v>30</v>
      </c>
      <c r="Z168" s="11">
        <v>8</v>
      </c>
      <c r="AA168" s="11" t="s">
        <v>46</v>
      </c>
      <c r="AB168" s="11">
        <v>20</v>
      </c>
      <c r="AC168" s="5"/>
      <c r="AD168" s="9"/>
      <c r="AE168" s="5"/>
      <c r="AF168" s="5"/>
      <c r="AG168" s="5"/>
      <c r="AH168" s="5"/>
      <c r="AI168" s="5"/>
      <c r="AJ168" s="5"/>
      <c r="AK168" s="5"/>
      <c r="AL168" s="5"/>
      <c r="AM168" s="5"/>
      <c r="AN168" s="5"/>
      <c r="AO168" s="5"/>
      <c r="AP168" s="5"/>
      <c r="AQ168" s="5"/>
      <c r="AR168" s="5"/>
      <c r="AS168" s="5"/>
      <c r="AT168" s="5"/>
      <c r="AU168" s="5"/>
      <c r="AV168" s="5"/>
      <c r="AW168" s="5"/>
      <c r="AX168" s="5"/>
      <c r="AY168" s="5"/>
      <c r="AZ168" s="5"/>
      <c r="BA168" s="5"/>
    </row>
    <row r="169" spans="1:53" x14ac:dyDescent="0.25">
      <c r="A169" s="5" t="str">
        <f t="shared" si="5"/>
        <v>Net interest income to total operating income201109</v>
      </c>
      <c r="B169" s="6">
        <v>201109</v>
      </c>
      <c r="C169" s="7">
        <v>26</v>
      </c>
      <c r="D169" s="6" t="s">
        <v>34</v>
      </c>
      <c r="E169" s="6">
        <v>0.38901264600000002</v>
      </c>
      <c r="F169" s="6">
        <v>0.52486304800000005</v>
      </c>
      <c r="G169" s="6">
        <v>0.64976443080000001</v>
      </c>
      <c r="H169" s="6">
        <v>0.90223229979999997</v>
      </c>
      <c r="I169" s="6">
        <v>0.60342099959999995</v>
      </c>
      <c r="J169" s="6">
        <v>0.75200349379999998</v>
      </c>
      <c r="K169" s="6">
        <v>1.2293316832000001</v>
      </c>
      <c r="L169" s="8">
        <v>264511798153</v>
      </c>
      <c r="M169" s="8">
        <v>438353650843</v>
      </c>
      <c r="N169" s="6">
        <v>0.54821211609999998</v>
      </c>
      <c r="O169" s="6">
        <v>0.67970480430000002</v>
      </c>
      <c r="P169" s="5"/>
      <c r="Q169" s="5"/>
      <c r="R169" s="5"/>
      <c r="S169" s="9"/>
      <c r="T169" s="9"/>
      <c r="U169" s="5"/>
      <c r="V169" s="5" t="str">
        <f t="shared" si="4"/>
        <v>Impairments on financial assets to total operating income99</v>
      </c>
      <c r="W169" s="10">
        <v>201309</v>
      </c>
      <c r="X169" s="11">
        <v>21</v>
      </c>
      <c r="Y169" s="10" t="s">
        <v>30</v>
      </c>
      <c r="Z169" s="11" t="s">
        <v>47</v>
      </c>
      <c r="AA169" s="11">
        <v>0.20003700190000001</v>
      </c>
      <c r="AB169" s="11">
        <v>99</v>
      </c>
      <c r="AC169" s="5"/>
      <c r="AD169" s="9"/>
      <c r="AE169" s="5"/>
      <c r="AF169" s="5"/>
      <c r="AG169" s="5"/>
      <c r="AH169" s="5"/>
      <c r="AI169" s="5"/>
      <c r="AJ169" s="5"/>
      <c r="AK169" s="5"/>
      <c r="AL169" s="5"/>
      <c r="AM169" s="5"/>
      <c r="AN169" s="5"/>
      <c r="AO169" s="5"/>
      <c r="AP169" s="5"/>
      <c r="AQ169" s="5"/>
      <c r="AR169" s="5"/>
      <c r="AS169" s="5"/>
      <c r="AT169" s="5"/>
      <c r="AU169" s="5"/>
      <c r="AV169" s="5"/>
      <c r="AW169" s="5"/>
      <c r="AX169" s="5"/>
      <c r="AY169" s="5"/>
      <c r="AZ169" s="5"/>
      <c r="BA169" s="5"/>
    </row>
    <row r="170" spans="1:53" x14ac:dyDescent="0.25">
      <c r="A170" s="5" t="str">
        <f t="shared" si="5"/>
        <v>Net interest income to total operating income201112</v>
      </c>
      <c r="B170" s="6">
        <v>201112</v>
      </c>
      <c r="C170" s="7">
        <v>26</v>
      </c>
      <c r="D170" s="6" t="s">
        <v>34</v>
      </c>
      <c r="E170" s="6">
        <v>0.37912752240000003</v>
      </c>
      <c r="F170" s="6">
        <v>0.54202676940000005</v>
      </c>
      <c r="G170" s="6">
        <v>0.64036063860000003</v>
      </c>
      <c r="H170" s="6">
        <v>0.67793741500000004</v>
      </c>
      <c r="I170" s="6">
        <v>0.61053885919999995</v>
      </c>
      <c r="J170" s="6">
        <v>0.76573654420000004</v>
      </c>
      <c r="K170" s="6">
        <v>1.0293796349</v>
      </c>
      <c r="L170" s="8">
        <v>357997711282</v>
      </c>
      <c r="M170" s="8">
        <v>586363514614</v>
      </c>
      <c r="N170" s="6">
        <v>0.55947647420000002</v>
      </c>
      <c r="O170" s="6">
        <v>0.67790755650000001</v>
      </c>
      <c r="P170" s="5"/>
      <c r="Q170" s="5"/>
      <c r="R170" s="5"/>
      <c r="S170" s="9"/>
      <c r="T170" s="9"/>
      <c r="U170" s="5"/>
      <c r="V170" s="5" t="str">
        <f t="shared" si="4"/>
        <v>Return on equity1</v>
      </c>
      <c r="W170" s="10">
        <v>201309</v>
      </c>
      <c r="X170" s="11">
        <v>22</v>
      </c>
      <c r="Y170" s="10" t="s">
        <v>32</v>
      </c>
      <c r="Z170" s="11" t="s">
        <v>38</v>
      </c>
      <c r="AA170" s="11">
        <v>0.30795985310000001</v>
      </c>
      <c r="AB170" s="11">
        <v>1</v>
      </c>
      <c r="AC170" s="5"/>
      <c r="AD170" s="9"/>
      <c r="AE170" s="5"/>
      <c r="AF170" s="5"/>
      <c r="AG170" s="5"/>
      <c r="AH170" s="5"/>
      <c r="AI170" s="5"/>
      <c r="AJ170" s="5"/>
      <c r="AK170" s="5"/>
      <c r="AL170" s="5"/>
      <c r="AM170" s="5"/>
      <c r="AN170" s="5"/>
      <c r="AO170" s="5"/>
      <c r="AP170" s="5"/>
      <c r="AQ170" s="5"/>
      <c r="AR170" s="5"/>
      <c r="AS170" s="5"/>
      <c r="AT170" s="5"/>
      <c r="AU170" s="5"/>
      <c r="AV170" s="5"/>
      <c r="AW170" s="5"/>
      <c r="AX170" s="5"/>
      <c r="AY170" s="5"/>
      <c r="AZ170" s="5"/>
      <c r="BA170" s="5"/>
    </row>
    <row r="171" spans="1:53" x14ac:dyDescent="0.25">
      <c r="A171" s="5" t="str">
        <f t="shared" si="5"/>
        <v>Net interest income to total operating income201203</v>
      </c>
      <c r="B171" s="6">
        <v>201203</v>
      </c>
      <c r="C171" s="7">
        <v>26</v>
      </c>
      <c r="D171" s="6" t="s">
        <v>34</v>
      </c>
      <c r="E171" s="6">
        <v>0.41611325059999998</v>
      </c>
      <c r="F171" s="6">
        <v>0.51734175049999997</v>
      </c>
      <c r="G171" s="6">
        <v>0.63855632399999995</v>
      </c>
      <c r="H171" s="6">
        <v>0.72046045160000005</v>
      </c>
      <c r="I171" s="6">
        <v>0.6120108702</v>
      </c>
      <c r="J171" s="6">
        <v>0.74202670370000001</v>
      </c>
      <c r="K171" s="6">
        <v>1.0864971261</v>
      </c>
      <c r="L171" s="8">
        <v>87614506016</v>
      </c>
      <c r="M171" s="8">
        <v>143158414799</v>
      </c>
      <c r="N171" s="6">
        <v>0.58307670970000003</v>
      </c>
      <c r="O171" s="6">
        <v>0.66086827130000003</v>
      </c>
      <c r="P171" s="5"/>
      <c r="Q171" s="5"/>
      <c r="R171" s="5"/>
      <c r="S171" s="9"/>
      <c r="T171" s="9"/>
      <c r="U171" s="5"/>
      <c r="V171" s="5" t="str">
        <f t="shared" si="4"/>
        <v>Return on equity2</v>
      </c>
      <c r="W171" s="10">
        <v>201309</v>
      </c>
      <c r="X171" s="11">
        <v>22</v>
      </c>
      <c r="Y171" s="10" t="s">
        <v>32</v>
      </c>
      <c r="Z171" s="11">
        <v>10</v>
      </c>
      <c r="AA171" s="11">
        <v>0.1580805451</v>
      </c>
      <c r="AB171" s="11">
        <v>2</v>
      </c>
      <c r="AC171" s="5"/>
      <c r="AD171" s="9"/>
      <c r="AE171" s="5"/>
      <c r="AF171" s="5"/>
      <c r="AG171" s="5"/>
      <c r="AH171" s="5"/>
      <c r="AI171" s="5"/>
      <c r="AJ171" s="5"/>
      <c r="AK171" s="5"/>
      <c r="AL171" s="5"/>
      <c r="AM171" s="5"/>
      <c r="AN171" s="5"/>
      <c r="AO171" s="5"/>
      <c r="AP171" s="5"/>
      <c r="AQ171" s="5"/>
      <c r="AR171" s="5"/>
      <c r="AS171" s="5"/>
      <c r="AT171" s="5"/>
      <c r="AU171" s="5"/>
      <c r="AV171" s="5"/>
      <c r="AW171" s="5"/>
      <c r="AX171" s="5"/>
      <c r="AY171" s="5"/>
      <c r="AZ171" s="5"/>
      <c r="BA171" s="5"/>
    </row>
    <row r="172" spans="1:53" x14ac:dyDescent="0.25">
      <c r="A172" s="5" t="str">
        <f t="shared" si="5"/>
        <v>Net interest income to total operating income201206</v>
      </c>
      <c r="B172" s="6">
        <v>201206</v>
      </c>
      <c r="C172" s="7">
        <v>26</v>
      </c>
      <c r="D172" s="6" t="s">
        <v>34</v>
      </c>
      <c r="E172" s="6">
        <v>0.3958540599</v>
      </c>
      <c r="F172" s="6">
        <v>0.51795841949999999</v>
      </c>
      <c r="G172" s="6">
        <v>0.63156857840000002</v>
      </c>
      <c r="H172" s="6">
        <v>0.6995442664</v>
      </c>
      <c r="I172" s="6">
        <v>0.60903455470000001</v>
      </c>
      <c r="J172" s="6">
        <v>0.79323418329999995</v>
      </c>
      <c r="K172" s="6">
        <v>1.093781632</v>
      </c>
      <c r="L172" s="8">
        <v>168668165462</v>
      </c>
      <c r="M172" s="8">
        <v>276943507016</v>
      </c>
      <c r="N172" s="6">
        <v>0.54908237049999997</v>
      </c>
      <c r="O172" s="6">
        <v>0.67785897760000002</v>
      </c>
      <c r="P172" s="5"/>
      <c r="Q172" s="5"/>
      <c r="R172" s="5"/>
      <c r="S172" s="9"/>
      <c r="T172" s="9"/>
      <c r="U172" s="5"/>
      <c r="V172" s="5" t="str">
        <f t="shared" si="4"/>
        <v>Return on equity3</v>
      </c>
      <c r="W172" s="10">
        <v>201309</v>
      </c>
      <c r="X172" s="11">
        <v>22</v>
      </c>
      <c r="Y172" s="10" t="s">
        <v>32</v>
      </c>
      <c r="Z172" s="11" t="s">
        <v>40</v>
      </c>
      <c r="AA172" s="11">
        <v>0.12587257460000001</v>
      </c>
      <c r="AB172" s="11">
        <v>3</v>
      </c>
      <c r="AC172" s="5"/>
      <c r="AD172" s="9"/>
      <c r="AE172" s="5"/>
      <c r="AF172" s="5"/>
      <c r="AG172" s="5"/>
      <c r="AH172" s="5"/>
      <c r="AI172" s="5"/>
      <c r="AJ172" s="5"/>
      <c r="AK172" s="5"/>
      <c r="AL172" s="5"/>
      <c r="AM172" s="5"/>
      <c r="AN172" s="5"/>
      <c r="AO172" s="5"/>
      <c r="AP172" s="5"/>
      <c r="AQ172" s="5"/>
      <c r="AR172" s="5"/>
      <c r="AS172" s="5"/>
      <c r="AT172" s="5"/>
      <c r="AU172" s="5"/>
      <c r="AV172" s="5"/>
      <c r="AW172" s="5"/>
      <c r="AX172" s="5"/>
      <c r="AY172" s="5"/>
      <c r="AZ172" s="5"/>
      <c r="BA172" s="5"/>
    </row>
    <row r="173" spans="1:53" x14ac:dyDescent="0.25">
      <c r="A173" s="5" t="str">
        <f t="shared" si="5"/>
        <v>Net interest income to total operating income201209</v>
      </c>
      <c r="B173" s="6">
        <v>201209</v>
      </c>
      <c r="C173" s="7">
        <v>26</v>
      </c>
      <c r="D173" s="6" t="s">
        <v>34</v>
      </c>
      <c r="E173" s="6">
        <v>0.37010627359999998</v>
      </c>
      <c r="F173" s="6">
        <v>0.52452036219999998</v>
      </c>
      <c r="G173" s="6">
        <v>0.65932379190000001</v>
      </c>
      <c r="H173" s="6">
        <v>0.6823639467</v>
      </c>
      <c r="I173" s="6">
        <v>0.61734030719999999</v>
      </c>
      <c r="J173" s="6">
        <v>0.79011186170000003</v>
      </c>
      <c r="K173" s="6">
        <v>1.15113201</v>
      </c>
      <c r="L173" s="8">
        <v>246702491887</v>
      </c>
      <c r="M173" s="8">
        <v>399621552355</v>
      </c>
      <c r="N173" s="6">
        <v>0.54868167629999998</v>
      </c>
      <c r="O173" s="6">
        <v>0.69755245379999997</v>
      </c>
      <c r="P173" s="5"/>
      <c r="Q173" s="18"/>
      <c r="R173" s="5"/>
      <c r="S173" s="9"/>
      <c r="T173" s="9"/>
      <c r="U173" s="18"/>
      <c r="V173" s="5" t="str">
        <f t="shared" si="4"/>
        <v>Return on equity4</v>
      </c>
      <c r="W173" s="10">
        <v>201309</v>
      </c>
      <c r="X173" s="11">
        <v>22</v>
      </c>
      <c r="Y173" s="10" t="s">
        <v>32</v>
      </c>
      <c r="Z173" s="11">
        <v>6</v>
      </c>
      <c r="AA173" s="11">
        <v>0.1216947647</v>
      </c>
      <c r="AB173" s="11">
        <v>4</v>
      </c>
      <c r="AC173" s="5"/>
      <c r="AD173" s="9"/>
      <c r="AE173" s="5"/>
      <c r="AF173" s="5"/>
      <c r="AG173" s="5"/>
      <c r="AH173" s="5"/>
      <c r="AI173" s="5"/>
      <c r="AJ173" s="5"/>
      <c r="AK173" s="5"/>
      <c r="AL173" s="5"/>
      <c r="AM173" s="5"/>
      <c r="AN173" s="5"/>
      <c r="AO173" s="5"/>
      <c r="AP173" s="5"/>
      <c r="AQ173" s="5"/>
      <c r="AR173" s="5"/>
      <c r="AS173" s="5"/>
      <c r="AT173" s="5"/>
      <c r="AU173" s="5"/>
      <c r="AV173" s="5"/>
      <c r="AW173" s="5"/>
      <c r="AX173" s="5"/>
      <c r="AY173" s="5"/>
      <c r="AZ173" s="5"/>
      <c r="BA173" s="5"/>
    </row>
    <row r="174" spans="1:53" x14ac:dyDescent="0.25">
      <c r="A174" s="5" t="str">
        <f t="shared" si="5"/>
        <v>Net interest income to total operating income201212</v>
      </c>
      <c r="B174" s="6">
        <v>201212</v>
      </c>
      <c r="C174" s="7">
        <v>26</v>
      </c>
      <c r="D174" s="6" t="s">
        <v>34</v>
      </c>
      <c r="E174" s="6">
        <v>0.43296217920000002</v>
      </c>
      <c r="F174" s="6">
        <v>0.52582177770000005</v>
      </c>
      <c r="G174" s="6">
        <v>0.66938797350000001</v>
      </c>
      <c r="H174" s="6">
        <v>0.68830954219999996</v>
      </c>
      <c r="I174" s="6">
        <v>0.61589976430000004</v>
      </c>
      <c r="J174" s="6">
        <v>0.76666863819999997</v>
      </c>
      <c r="K174" s="6">
        <v>1.1292801539999999</v>
      </c>
      <c r="L174" s="8">
        <v>337328658947</v>
      </c>
      <c r="M174" s="8">
        <v>547700581373</v>
      </c>
      <c r="N174" s="6">
        <v>0.57358011730000003</v>
      </c>
      <c r="O174" s="6">
        <v>0.67781243970000005</v>
      </c>
      <c r="P174" s="5"/>
      <c r="Q174" s="18"/>
      <c r="R174" s="5"/>
      <c r="S174" s="9"/>
      <c r="T174" s="9"/>
      <c r="U174" s="18"/>
      <c r="V174" s="5" t="str">
        <f t="shared" si="4"/>
        <v>Return on equity5</v>
      </c>
      <c r="W174" s="10">
        <v>201309</v>
      </c>
      <c r="X174" s="11">
        <v>22</v>
      </c>
      <c r="Y174" s="10" t="s">
        <v>32</v>
      </c>
      <c r="Z174" s="11">
        <v>8</v>
      </c>
      <c r="AA174" s="11">
        <v>0.1133109372</v>
      </c>
      <c r="AB174" s="11">
        <v>5</v>
      </c>
      <c r="AC174" s="5"/>
      <c r="AD174" s="9"/>
      <c r="AE174" s="5"/>
      <c r="AF174" s="5"/>
      <c r="AG174" s="5"/>
      <c r="AH174" s="5"/>
      <c r="AI174" s="5"/>
      <c r="AJ174" s="5"/>
      <c r="AK174" s="5"/>
      <c r="AL174" s="5"/>
      <c r="AM174" s="5"/>
      <c r="AN174" s="5"/>
      <c r="AO174" s="5"/>
      <c r="AP174" s="5"/>
      <c r="AQ174" s="5"/>
      <c r="AR174" s="5"/>
      <c r="AS174" s="5"/>
      <c r="AT174" s="5"/>
      <c r="AU174" s="5"/>
      <c r="AV174" s="5"/>
      <c r="AW174" s="5"/>
      <c r="AX174" s="5"/>
      <c r="AY174" s="5"/>
      <c r="AZ174" s="5"/>
      <c r="BA174" s="5"/>
    </row>
    <row r="175" spans="1:53" x14ac:dyDescent="0.25">
      <c r="A175" s="5" t="str">
        <f t="shared" si="5"/>
        <v>Net interest income to total operating income201303</v>
      </c>
      <c r="B175" s="6">
        <v>201303</v>
      </c>
      <c r="C175" s="7">
        <v>26</v>
      </c>
      <c r="D175" s="6" t="s">
        <v>34</v>
      </c>
      <c r="E175" s="6">
        <v>0.35834864620000001</v>
      </c>
      <c r="F175" s="6">
        <v>0.47848916139999997</v>
      </c>
      <c r="G175" s="6">
        <v>0.60049328459999995</v>
      </c>
      <c r="H175" s="6">
        <v>0.61197278700000002</v>
      </c>
      <c r="I175" s="6">
        <v>0.54811163100000004</v>
      </c>
      <c r="J175" s="6">
        <v>0.75576497139999999</v>
      </c>
      <c r="K175" s="6">
        <v>0.91636131220000006</v>
      </c>
      <c r="L175" s="8">
        <v>79574919666</v>
      </c>
      <c r="M175" s="8">
        <v>145180133315</v>
      </c>
      <c r="N175" s="6">
        <v>0.52697248230000004</v>
      </c>
      <c r="O175" s="6">
        <v>0.66274012829999995</v>
      </c>
      <c r="P175" s="5"/>
      <c r="Q175" s="18"/>
      <c r="R175" s="5"/>
      <c r="S175" s="9"/>
      <c r="T175" s="9"/>
      <c r="U175" s="18"/>
      <c r="V175" s="5" t="str">
        <f t="shared" si="4"/>
        <v>Return on equity6</v>
      </c>
      <c r="W175" s="10">
        <v>201309</v>
      </c>
      <c r="X175" s="11">
        <v>22</v>
      </c>
      <c r="Y175" s="10" t="s">
        <v>32</v>
      </c>
      <c r="Z175" s="11">
        <v>2</v>
      </c>
      <c r="AA175" s="11">
        <v>9.8503032500000004E-2</v>
      </c>
      <c r="AB175" s="11">
        <v>6</v>
      </c>
      <c r="AC175" s="5"/>
      <c r="AD175" s="9"/>
      <c r="AE175" s="5"/>
      <c r="AF175" s="5"/>
      <c r="AG175" s="5"/>
      <c r="AH175" s="5"/>
      <c r="AI175" s="5"/>
      <c r="AJ175" s="5"/>
      <c r="AK175" s="5"/>
      <c r="AL175" s="5"/>
      <c r="AM175" s="5"/>
      <c r="AN175" s="5"/>
      <c r="AO175" s="5"/>
      <c r="AP175" s="5"/>
      <c r="AQ175" s="5"/>
      <c r="AR175" s="5"/>
      <c r="AS175" s="5"/>
      <c r="AT175" s="5"/>
      <c r="AU175" s="5"/>
      <c r="AV175" s="5"/>
      <c r="AW175" s="5"/>
      <c r="AX175" s="5"/>
      <c r="AY175" s="5"/>
      <c r="AZ175" s="5"/>
      <c r="BA175" s="5"/>
    </row>
    <row r="176" spans="1:53" x14ac:dyDescent="0.25">
      <c r="A176" s="5" t="str">
        <f t="shared" si="5"/>
        <v>Net interest income to total operating income201306</v>
      </c>
      <c r="B176" s="6">
        <v>201306</v>
      </c>
      <c r="C176" s="7">
        <v>26</v>
      </c>
      <c r="D176" s="6" t="s">
        <v>34</v>
      </c>
      <c r="E176" s="6">
        <v>0.36787963470000001</v>
      </c>
      <c r="F176" s="6">
        <v>0.47354718740000001</v>
      </c>
      <c r="G176" s="6">
        <v>0.60469404680000005</v>
      </c>
      <c r="H176" s="6">
        <v>0.59858619899999999</v>
      </c>
      <c r="I176" s="6">
        <v>0.55052012640000003</v>
      </c>
      <c r="J176" s="6">
        <v>0.72673606800000001</v>
      </c>
      <c r="K176" s="6">
        <v>0.86498569869999997</v>
      </c>
      <c r="L176" s="8">
        <v>158645072871</v>
      </c>
      <c r="M176" s="8">
        <v>288173066278</v>
      </c>
      <c r="N176" s="6">
        <v>0.51245989479999998</v>
      </c>
      <c r="O176" s="6">
        <v>0.61916397369999998</v>
      </c>
      <c r="P176" s="5"/>
      <c r="Q176" s="18"/>
      <c r="R176" s="5"/>
      <c r="S176" s="9"/>
      <c r="T176" s="9"/>
      <c r="U176" s="18"/>
      <c r="V176" s="5" t="str">
        <f t="shared" si="4"/>
        <v>Return on equity7</v>
      </c>
      <c r="W176" s="10">
        <v>201309</v>
      </c>
      <c r="X176" s="11">
        <v>22</v>
      </c>
      <c r="Y176" s="10" t="s">
        <v>32</v>
      </c>
      <c r="Z176" s="11">
        <v>7</v>
      </c>
      <c r="AA176" s="11">
        <v>9.2319466500000003E-2</v>
      </c>
      <c r="AB176" s="11">
        <v>7</v>
      </c>
      <c r="AC176" s="5"/>
      <c r="AD176" s="9"/>
      <c r="AE176" s="5"/>
      <c r="AF176" s="5"/>
      <c r="AG176" s="5"/>
      <c r="AH176" s="5"/>
      <c r="AI176" s="5"/>
      <c r="AJ176" s="5"/>
      <c r="AK176" s="5"/>
      <c r="AL176" s="5"/>
      <c r="AM176" s="5"/>
      <c r="AN176" s="5"/>
      <c r="AO176" s="5"/>
      <c r="AP176" s="5"/>
      <c r="AQ176" s="5"/>
      <c r="AR176" s="5"/>
      <c r="AS176" s="5"/>
      <c r="AT176" s="5"/>
      <c r="AU176" s="5"/>
      <c r="AV176" s="5"/>
      <c r="AW176" s="5"/>
      <c r="AX176" s="5"/>
      <c r="AY176" s="5"/>
      <c r="AZ176" s="5"/>
      <c r="BA176" s="5"/>
    </row>
    <row r="177" spans="1:53" x14ac:dyDescent="0.25">
      <c r="A177" s="5" t="str">
        <f t="shared" si="5"/>
        <v>Net interest income to total operating income201309</v>
      </c>
      <c r="B177" s="6">
        <v>201309</v>
      </c>
      <c r="C177" s="7">
        <v>26</v>
      </c>
      <c r="D177" s="6" t="s">
        <v>34</v>
      </c>
      <c r="E177" s="6">
        <v>0.41882383410000001</v>
      </c>
      <c r="F177" s="6">
        <v>0.50142324230000002</v>
      </c>
      <c r="G177" s="6">
        <v>0.59117169530000002</v>
      </c>
      <c r="H177" s="6">
        <v>0.61285783989999998</v>
      </c>
      <c r="I177" s="6">
        <v>0.57325726560000001</v>
      </c>
      <c r="J177" s="6">
        <v>0.71142547349999996</v>
      </c>
      <c r="K177" s="6">
        <v>0.87799450759999997</v>
      </c>
      <c r="L177" s="8">
        <v>238649129584</v>
      </c>
      <c r="M177" s="8">
        <v>416303715431</v>
      </c>
      <c r="N177" s="6">
        <v>0.53660635140000001</v>
      </c>
      <c r="O177" s="6">
        <v>0.62002450190000002</v>
      </c>
      <c r="P177" s="5"/>
      <c r="Q177" s="18"/>
      <c r="R177" s="5"/>
      <c r="S177" s="9"/>
      <c r="T177" s="9"/>
      <c r="U177" s="18"/>
      <c r="V177" s="5" t="str">
        <f t="shared" si="4"/>
        <v>Return on equity8</v>
      </c>
      <c r="W177" s="10">
        <v>201309</v>
      </c>
      <c r="X177" s="11">
        <v>22</v>
      </c>
      <c r="Y177" s="10" t="s">
        <v>32</v>
      </c>
      <c r="Z177" s="11" t="s">
        <v>44</v>
      </c>
      <c r="AA177" s="11">
        <v>8.6031774599999999E-2</v>
      </c>
      <c r="AB177" s="11">
        <v>8</v>
      </c>
      <c r="AC177" s="5"/>
      <c r="AD177" s="9"/>
      <c r="AE177" s="5"/>
      <c r="AF177" s="5"/>
      <c r="AG177" s="5"/>
      <c r="AH177" s="5"/>
      <c r="AI177" s="5"/>
      <c r="AJ177" s="5"/>
      <c r="AK177" s="5"/>
      <c r="AL177" s="5"/>
      <c r="AM177" s="5"/>
      <c r="AN177" s="5"/>
      <c r="AO177" s="5"/>
      <c r="AP177" s="5"/>
      <c r="AQ177" s="5"/>
      <c r="AR177" s="5"/>
      <c r="AS177" s="5"/>
      <c r="AT177" s="5"/>
      <c r="AU177" s="5"/>
      <c r="AV177" s="5"/>
      <c r="AW177" s="5"/>
      <c r="AX177" s="5"/>
      <c r="AY177" s="5"/>
      <c r="AZ177" s="5"/>
      <c r="BA177" s="5"/>
    </row>
    <row r="178" spans="1:53" x14ac:dyDescent="0.25">
      <c r="A178" s="5" t="str">
        <f t="shared" si="5"/>
        <v>Net fee and commission income to total operating income200912</v>
      </c>
      <c r="B178" s="6">
        <v>200912</v>
      </c>
      <c r="C178" s="7">
        <v>27</v>
      </c>
      <c r="D178" s="6" t="s">
        <v>36</v>
      </c>
      <c r="E178" s="6">
        <v>7.9028683799999999E-2</v>
      </c>
      <c r="F178" s="6">
        <v>0.16739236320000001</v>
      </c>
      <c r="G178" s="6">
        <v>0.225665544</v>
      </c>
      <c r="H178" s="6">
        <v>0.20621343340000001</v>
      </c>
      <c r="I178" s="6">
        <v>0.26012025750000001</v>
      </c>
      <c r="J178" s="6">
        <v>0.28982641279999999</v>
      </c>
      <c r="K178" s="6">
        <v>0.38610192719999997</v>
      </c>
      <c r="L178" s="8">
        <v>144804701180</v>
      </c>
      <c r="M178" s="8">
        <v>556683676110</v>
      </c>
      <c r="N178" s="6">
        <v>0.27899418199999998</v>
      </c>
      <c r="O178" s="6">
        <v>0.21125452450000001</v>
      </c>
      <c r="P178" s="5"/>
      <c r="Q178" s="18"/>
      <c r="R178" s="5"/>
      <c r="S178" s="9"/>
      <c r="T178" s="9"/>
      <c r="U178" s="18"/>
      <c r="V178" s="5" t="str">
        <f t="shared" si="4"/>
        <v>Return on equity9</v>
      </c>
      <c r="W178" s="10">
        <v>201309</v>
      </c>
      <c r="X178" s="11">
        <v>22</v>
      </c>
      <c r="Y178" s="10" t="s">
        <v>32</v>
      </c>
      <c r="Z178" s="11" t="s">
        <v>38</v>
      </c>
      <c r="AA178" s="11">
        <v>8.3766194299999999E-2</v>
      </c>
      <c r="AB178" s="11">
        <v>9</v>
      </c>
      <c r="AC178" s="5"/>
      <c r="AD178" s="9"/>
      <c r="AE178" s="5"/>
      <c r="AF178" s="5"/>
      <c r="AG178" s="5"/>
      <c r="AH178" s="5"/>
      <c r="AI178" s="5"/>
      <c r="AJ178" s="5"/>
      <c r="AK178" s="5"/>
      <c r="AL178" s="5"/>
      <c r="AM178" s="5"/>
      <c r="AN178" s="5"/>
      <c r="AO178" s="5"/>
      <c r="AP178" s="5"/>
      <c r="AQ178" s="5"/>
      <c r="AR178" s="5"/>
      <c r="AS178" s="5"/>
      <c r="AT178" s="5"/>
      <c r="AU178" s="5"/>
      <c r="AV178" s="5"/>
      <c r="AW178" s="5"/>
      <c r="AX178" s="5"/>
      <c r="AY178" s="5"/>
      <c r="AZ178" s="5"/>
      <c r="BA178" s="5"/>
    </row>
    <row r="179" spans="1:53" x14ac:dyDescent="0.25">
      <c r="A179" s="5" t="str">
        <f t="shared" si="5"/>
        <v>Net fee and commission income to total operating income201003</v>
      </c>
      <c r="B179" s="6">
        <v>201003</v>
      </c>
      <c r="C179" s="7">
        <v>27</v>
      </c>
      <c r="D179" s="6" t="s">
        <v>36</v>
      </c>
      <c r="E179" s="6">
        <v>7.3065621900000002E-2</v>
      </c>
      <c r="F179" s="6">
        <v>0.14937418050000001</v>
      </c>
      <c r="G179" s="6">
        <v>0.2352117819</v>
      </c>
      <c r="H179" s="6">
        <v>0.18050119819999999</v>
      </c>
      <c r="I179" s="6">
        <v>0.25804907249999998</v>
      </c>
      <c r="J179" s="6">
        <v>0.30623736699999998</v>
      </c>
      <c r="K179" s="6">
        <v>0.35238454120000001</v>
      </c>
      <c r="L179" s="8">
        <v>38052489697</v>
      </c>
      <c r="M179" s="8">
        <v>147462222291</v>
      </c>
      <c r="N179" s="6">
        <v>0.2601073357</v>
      </c>
      <c r="O179" s="6">
        <v>0.2292863741</v>
      </c>
      <c r="P179" s="5"/>
      <c r="Q179" s="18"/>
      <c r="R179" s="5"/>
      <c r="S179" s="9"/>
      <c r="T179" s="9"/>
      <c r="U179" s="18"/>
      <c r="V179" s="5" t="str">
        <f t="shared" si="4"/>
        <v>Return on equity10</v>
      </c>
      <c r="W179" s="10">
        <v>201309</v>
      </c>
      <c r="X179" s="11">
        <v>22</v>
      </c>
      <c r="Y179" s="10" t="s">
        <v>32</v>
      </c>
      <c r="Z179" s="11" t="s">
        <v>29</v>
      </c>
      <c r="AA179" s="11">
        <v>6.9948047599999993E-2</v>
      </c>
      <c r="AB179" s="11">
        <v>10</v>
      </c>
      <c r="AC179" s="5"/>
      <c r="AD179" s="9"/>
      <c r="AE179" s="5"/>
      <c r="AF179" s="5"/>
      <c r="AG179" s="5"/>
      <c r="AH179" s="5"/>
      <c r="AI179" s="5"/>
      <c r="AJ179" s="5"/>
      <c r="AK179" s="5"/>
      <c r="AL179" s="5"/>
      <c r="AM179" s="5"/>
      <c r="AN179" s="5"/>
      <c r="AO179" s="5"/>
      <c r="AP179" s="5"/>
      <c r="AQ179" s="5"/>
      <c r="AR179" s="5"/>
      <c r="AS179" s="5"/>
      <c r="AT179" s="5"/>
      <c r="AU179" s="5"/>
      <c r="AV179" s="5"/>
      <c r="AW179" s="5"/>
      <c r="AX179" s="5"/>
      <c r="AY179" s="5"/>
      <c r="AZ179" s="5"/>
      <c r="BA179" s="5"/>
    </row>
    <row r="180" spans="1:53" x14ac:dyDescent="0.25">
      <c r="A180" s="5" t="str">
        <f t="shared" si="5"/>
        <v>Net fee and commission income to total operating income201006</v>
      </c>
      <c r="B180" s="6">
        <v>201006</v>
      </c>
      <c r="C180" s="7">
        <v>27</v>
      </c>
      <c r="D180" s="6" t="s">
        <v>36</v>
      </c>
      <c r="E180" s="6">
        <v>9.3507650299999995E-2</v>
      </c>
      <c r="F180" s="6">
        <v>0.15597075160000001</v>
      </c>
      <c r="G180" s="6">
        <v>0.23966826329999999</v>
      </c>
      <c r="H180" s="6">
        <v>0.18544366200000001</v>
      </c>
      <c r="I180" s="6">
        <v>0.26719477180000001</v>
      </c>
      <c r="J180" s="6">
        <v>0.31462289469999999</v>
      </c>
      <c r="K180" s="6">
        <v>0.3529261185</v>
      </c>
      <c r="L180" s="8">
        <v>77448549247</v>
      </c>
      <c r="M180" s="8">
        <v>289858026551</v>
      </c>
      <c r="N180" s="6">
        <v>0.25113681650000003</v>
      </c>
      <c r="O180" s="6">
        <v>0.22851015229999999</v>
      </c>
      <c r="P180" s="5"/>
      <c r="Q180" s="18"/>
      <c r="R180" s="5"/>
      <c r="S180" s="9"/>
      <c r="T180" s="9"/>
      <c r="U180" s="18"/>
      <c r="V180" s="5" t="str">
        <f t="shared" si="4"/>
        <v>Return on equity11</v>
      </c>
      <c r="W180" s="10">
        <v>201309</v>
      </c>
      <c r="X180" s="11">
        <v>22</v>
      </c>
      <c r="Y180" s="10" t="s">
        <v>32</v>
      </c>
      <c r="Z180" s="11" t="s">
        <v>31</v>
      </c>
      <c r="AA180" s="11">
        <v>6.9317923399999995E-2</v>
      </c>
      <c r="AB180" s="11">
        <v>11</v>
      </c>
      <c r="AC180" s="5"/>
      <c r="AD180" s="9"/>
      <c r="AE180" s="5"/>
      <c r="AF180" s="5"/>
      <c r="AG180" s="5"/>
      <c r="AH180" s="5"/>
      <c r="AI180" s="5"/>
      <c r="AJ180" s="5"/>
      <c r="AK180" s="5"/>
      <c r="AL180" s="5"/>
      <c r="AM180" s="5"/>
      <c r="AN180" s="5"/>
      <c r="AO180" s="5"/>
      <c r="AP180" s="5"/>
      <c r="AQ180" s="5"/>
      <c r="AR180" s="5"/>
      <c r="AS180" s="5"/>
      <c r="AT180" s="5"/>
      <c r="AU180" s="5"/>
      <c r="AV180" s="5"/>
      <c r="AW180" s="5"/>
      <c r="AX180" s="5"/>
      <c r="AY180" s="5"/>
      <c r="AZ180" s="5"/>
      <c r="BA180" s="5"/>
    </row>
    <row r="181" spans="1:53" x14ac:dyDescent="0.25">
      <c r="A181" s="5" t="str">
        <f t="shared" si="5"/>
        <v>Net fee and commission income to total operating income201009</v>
      </c>
      <c r="B181" s="6">
        <v>201009</v>
      </c>
      <c r="C181" s="7">
        <v>27</v>
      </c>
      <c r="D181" s="6" t="s">
        <v>36</v>
      </c>
      <c r="E181" s="6">
        <v>8.4464157400000003E-2</v>
      </c>
      <c r="F181" s="6">
        <v>0.1512252375</v>
      </c>
      <c r="G181" s="6">
        <v>0.23962561539999999</v>
      </c>
      <c r="H181" s="6">
        <v>0.18481352370000001</v>
      </c>
      <c r="I181" s="6">
        <v>0.26714794260000002</v>
      </c>
      <c r="J181" s="6">
        <v>0.3083806838</v>
      </c>
      <c r="K181" s="6">
        <v>0.3563636657</v>
      </c>
      <c r="L181" s="8">
        <v>115476056929</v>
      </c>
      <c r="M181" s="8">
        <v>432255086079</v>
      </c>
      <c r="N181" s="6">
        <v>0.26461270990000002</v>
      </c>
      <c r="O181" s="6">
        <v>0.23557158070000001</v>
      </c>
      <c r="P181" s="5"/>
      <c r="Q181" s="18"/>
      <c r="R181" s="5"/>
      <c r="S181" s="9"/>
      <c r="T181" s="9"/>
      <c r="U181" s="18"/>
      <c r="V181" s="5" t="str">
        <f t="shared" si="4"/>
        <v>Return on equity12</v>
      </c>
      <c r="W181" s="10">
        <v>201309</v>
      </c>
      <c r="X181" s="11">
        <v>22</v>
      </c>
      <c r="Y181" s="10" t="s">
        <v>32</v>
      </c>
      <c r="Z181" s="11">
        <v>12</v>
      </c>
      <c r="AA181" s="11">
        <v>5.4488901499999999E-2</v>
      </c>
      <c r="AB181" s="11">
        <v>12</v>
      </c>
      <c r="AC181" s="5"/>
      <c r="AD181" s="9"/>
      <c r="AE181" s="5"/>
      <c r="AF181" s="5"/>
      <c r="AG181" s="5"/>
      <c r="AH181" s="5"/>
      <c r="AI181" s="5"/>
      <c r="AJ181" s="5"/>
      <c r="AK181" s="5"/>
      <c r="AL181" s="5"/>
      <c r="AM181" s="5"/>
      <c r="AN181" s="5"/>
      <c r="AO181" s="5"/>
      <c r="AP181" s="5"/>
      <c r="AQ181" s="5"/>
      <c r="AR181" s="5"/>
      <c r="AS181" s="5"/>
      <c r="AT181" s="5"/>
      <c r="AU181" s="5"/>
      <c r="AV181" s="5"/>
      <c r="AW181" s="5"/>
      <c r="AX181" s="5"/>
      <c r="AY181" s="5"/>
      <c r="AZ181" s="5"/>
      <c r="BA181" s="5"/>
    </row>
    <row r="182" spans="1:53" x14ac:dyDescent="0.25">
      <c r="A182" s="5" t="str">
        <f t="shared" si="5"/>
        <v>Net fee and commission income to total operating income201012</v>
      </c>
      <c r="B182" s="6">
        <v>201012</v>
      </c>
      <c r="C182" s="7">
        <v>27</v>
      </c>
      <c r="D182" s="6" t="s">
        <v>36</v>
      </c>
      <c r="E182" s="6">
        <v>7.8188476300000004E-2</v>
      </c>
      <c r="F182" s="6">
        <v>0.15835841780000001</v>
      </c>
      <c r="G182" s="6">
        <v>0.241190618</v>
      </c>
      <c r="H182" s="6">
        <v>0.18505418439999999</v>
      </c>
      <c r="I182" s="6">
        <v>0.26770607860000001</v>
      </c>
      <c r="J182" s="6">
        <v>0.30606027149999998</v>
      </c>
      <c r="K182" s="6">
        <v>0.35864653400000002</v>
      </c>
      <c r="L182" s="8">
        <v>155270673148</v>
      </c>
      <c r="M182" s="8">
        <v>580004286599</v>
      </c>
      <c r="N182" s="6">
        <v>0.27120442639999998</v>
      </c>
      <c r="O182" s="6">
        <v>0.2324043985</v>
      </c>
      <c r="P182" s="5"/>
      <c r="Q182" s="5"/>
      <c r="R182" s="5"/>
      <c r="S182" s="9"/>
      <c r="T182" s="9"/>
      <c r="U182" s="5"/>
      <c r="V182" s="5" t="str">
        <f t="shared" si="4"/>
        <v>Return on equity13</v>
      </c>
      <c r="W182" s="10">
        <v>201309</v>
      </c>
      <c r="X182" s="11">
        <v>22</v>
      </c>
      <c r="Y182" s="10" t="s">
        <v>32</v>
      </c>
      <c r="Z182" s="11">
        <v>11</v>
      </c>
      <c r="AA182" s="11">
        <v>4.7430762699999997E-2</v>
      </c>
      <c r="AB182" s="11">
        <v>13</v>
      </c>
      <c r="AC182" s="5"/>
      <c r="AD182" s="9"/>
      <c r="AE182" s="5"/>
      <c r="AF182" s="5"/>
      <c r="AG182" s="5"/>
      <c r="AH182" s="5"/>
      <c r="AI182" s="5"/>
      <c r="AJ182" s="5"/>
      <c r="AK182" s="5"/>
      <c r="AL182" s="5"/>
      <c r="AM182" s="5"/>
      <c r="AN182" s="5"/>
      <c r="AO182" s="5"/>
      <c r="AP182" s="5"/>
      <c r="AQ182" s="5"/>
      <c r="AR182" s="5"/>
      <c r="AS182" s="5"/>
      <c r="AT182" s="5"/>
      <c r="AU182" s="5"/>
      <c r="AV182" s="5"/>
      <c r="AW182" s="5"/>
      <c r="AX182" s="5"/>
      <c r="AY182" s="5"/>
      <c r="AZ182" s="5"/>
      <c r="BA182" s="5"/>
    </row>
    <row r="183" spans="1:53" x14ac:dyDescent="0.25">
      <c r="A183" s="5" t="str">
        <f t="shared" si="5"/>
        <v>Net fee and commission income to total operating income201103</v>
      </c>
      <c r="B183" s="6">
        <v>201103</v>
      </c>
      <c r="C183" s="7">
        <v>27</v>
      </c>
      <c r="D183" s="6" t="s">
        <v>36</v>
      </c>
      <c r="E183" s="6">
        <v>5.9673831699999999E-2</v>
      </c>
      <c r="F183" s="6">
        <v>0.1327132892</v>
      </c>
      <c r="G183" s="6">
        <v>0.24050431829999999</v>
      </c>
      <c r="H183" s="6">
        <v>0.22024211399999999</v>
      </c>
      <c r="I183" s="6">
        <v>0.26866308750000001</v>
      </c>
      <c r="J183" s="6">
        <v>0.30406127319999998</v>
      </c>
      <c r="K183" s="6">
        <v>0.364735947</v>
      </c>
      <c r="L183" s="8">
        <v>39223703263</v>
      </c>
      <c r="M183" s="8">
        <v>145995877678</v>
      </c>
      <c r="N183" s="6">
        <v>0.26778300449999998</v>
      </c>
      <c r="O183" s="6">
        <v>0.2104868312</v>
      </c>
      <c r="P183" s="5"/>
      <c r="Q183" s="5"/>
      <c r="R183" s="5"/>
      <c r="S183" s="9"/>
      <c r="T183" s="9"/>
      <c r="U183" s="5"/>
      <c r="V183" s="5" t="str">
        <f t="shared" si="4"/>
        <v>Return on equity14</v>
      </c>
      <c r="W183" s="10">
        <v>201309</v>
      </c>
      <c r="X183" s="11">
        <v>22</v>
      </c>
      <c r="Y183" s="10" t="s">
        <v>32</v>
      </c>
      <c r="Z183" s="11" t="s">
        <v>35</v>
      </c>
      <c r="AA183" s="11">
        <v>2.1883311900000001E-2</v>
      </c>
      <c r="AB183" s="11">
        <v>14</v>
      </c>
      <c r="AC183" s="5"/>
      <c r="AD183" s="9"/>
      <c r="AE183" s="5"/>
      <c r="AF183" s="5"/>
      <c r="AG183" s="5"/>
      <c r="AH183" s="5"/>
      <c r="AI183" s="5"/>
      <c r="AJ183" s="5"/>
      <c r="AK183" s="5"/>
      <c r="AL183" s="5"/>
      <c r="AM183" s="5"/>
      <c r="AN183" s="5"/>
      <c r="AO183" s="5"/>
      <c r="AP183" s="5"/>
      <c r="AQ183" s="5"/>
      <c r="AR183" s="5"/>
      <c r="AS183" s="5"/>
      <c r="AT183" s="5"/>
      <c r="AU183" s="5"/>
      <c r="AV183" s="5"/>
      <c r="AW183" s="5"/>
      <c r="AX183" s="5"/>
      <c r="AY183" s="5"/>
      <c r="AZ183" s="5"/>
      <c r="BA183" s="5"/>
    </row>
    <row r="184" spans="1:53" x14ac:dyDescent="0.25">
      <c r="A184" s="5" t="str">
        <f t="shared" si="5"/>
        <v>Net fee and commission income to total operating income201106</v>
      </c>
      <c r="B184" s="6">
        <v>201106</v>
      </c>
      <c r="C184" s="7">
        <v>27</v>
      </c>
      <c r="D184" s="6" t="s">
        <v>36</v>
      </c>
      <c r="E184" s="6">
        <v>5.8006355599999997E-2</v>
      </c>
      <c r="F184" s="6">
        <v>0.16111488260000001</v>
      </c>
      <c r="G184" s="6">
        <v>0.2437693071</v>
      </c>
      <c r="H184" s="6">
        <v>0.23032839350000001</v>
      </c>
      <c r="I184" s="6">
        <v>0.26991312509999998</v>
      </c>
      <c r="J184" s="6">
        <v>0.29210416960000002</v>
      </c>
      <c r="K184" s="6">
        <v>0.3537412452</v>
      </c>
      <c r="L184" s="8">
        <v>81773445900</v>
      </c>
      <c r="M184" s="8">
        <v>302962095234</v>
      </c>
      <c r="N184" s="6">
        <v>0.28220748210000002</v>
      </c>
      <c r="O184" s="6">
        <v>0.22577572600000001</v>
      </c>
      <c r="P184" s="5"/>
      <c r="Q184" s="5"/>
      <c r="R184" s="5"/>
      <c r="S184" s="9"/>
      <c r="T184" s="9"/>
      <c r="U184" s="5"/>
      <c r="V184" s="5" t="str">
        <f t="shared" si="4"/>
        <v>Return on equity15</v>
      </c>
      <c r="W184" s="10">
        <v>201309</v>
      </c>
      <c r="X184" s="11">
        <v>22</v>
      </c>
      <c r="Y184" s="10" t="s">
        <v>32</v>
      </c>
      <c r="Z184" s="11" t="s">
        <v>23</v>
      </c>
      <c r="AA184" s="11">
        <v>1.91609651E-2</v>
      </c>
      <c r="AB184" s="11">
        <v>15</v>
      </c>
      <c r="AC184" s="5"/>
      <c r="AD184" s="9"/>
      <c r="AE184" s="5"/>
      <c r="AF184" s="5"/>
      <c r="AG184" s="5"/>
      <c r="AH184" s="5"/>
      <c r="AI184" s="5"/>
      <c r="AJ184" s="5"/>
      <c r="AK184" s="5"/>
      <c r="AL184" s="5"/>
      <c r="AM184" s="5"/>
      <c r="AN184" s="5"/>
      <c r="AO184" s="5"/>
      <c r="AP184" s="5"/>
      <c r="AQ184" s="5"/>
      <c r="AR184" s="5"/>
      <c r="AS184" s="5"/>
      <c r="AT184" s="5"/>
      <c r="AU184" s="5"/>
      <c r="AV184" s="5"/>
      <c r="AW184" s="5"/>
      <c r="AX184" s="5"/>
      <c r="AY184" s="5"/>
      <c r="AZ184" s="5"/>
      <c r="BA184" s="5"/>
    </row>
    <row r="185" spans="1:53" x14ac:dyDescent="0.25">
      <c r="A185" s="5" t="str">
        <f t="shared" si="5"/>
        <v>Net fee and commission income to total operating income201109</v>
      </c>
      <c r="B185" s="6">
        <v>201109</v>
      </c>
      <c r="C185" s="7">
        <v>27</v>
      </c>
      <c r="D185" s="6" t="s">
        <v>36</v>
      </c>
      <c r="E185" s="6">
        <v>7.9360872700000001E-2</v>
      </c>
      <c r="F185" s="6">
        <v>0.16747479709999999</v>
      </c>
      <c r="G185" s="6">
        <v>0.25828368759999998</v>
      </c>
      <c r="H185" s="6">
        <v>0.2926009208</v>
      </c>
      <c r="I185" s="6">
        <v>0.27626010829999997</v>
      </c>
      <c r="J185" s="6">
        <v>0.30455932720000001</v>
      </c>
      <c r="K185" s="6">
        <v>0.38208463110000002</v>
      </c>
      <c r="L185" s="8">
        <v>121099627072</v>
      </c>
      <c r="M185" s="8">
        <v>438353650843</v>
      </c>
      <c r="N185" s="6">
        <v>0.26406543059999998</v>
      </c>
      <c r="O185" s="6">
        <v>0.24231718129999999</v>
      </c>
      <c r="P185" s="5"/>
      <c r="Q185" s="5"/>
      <c r="R185" s="5"/>
      <c r="S185" s="9"/>
      <c r="T185" s="9"/>
      <c r="U185" s="5"/>
      <c r="V185" s="5" t="str">
        <f t="shared" si="4"/>
        <v>Return on equity16</v>
      </c>
      <c r="W185" s="10">
        <v>201309</v>
      </c>
      <c r="X185" s="11">
        <v>22</v>
      </c>
      <c r="Y185" s="10" t="s">
        <v>32</v>
      </c>
      <c r="Z185" s="11">
        <v>5</v>
      </c>
      <c r="AA185" s="11">
        <v>1.53769736E-2</v>
      </c>
      <c r="AB185" s="11">
        <v>16</v>
      </c>
      <c r="AC185" s="5"/>
      <c r="AD185" s="9"/>
      <c r="AE185" s="5"/>
      <c r="AF185" s="5"/>
      <c r="AG185" s="5"/>
      <c r="AH185" s="5"/>
      <c r="AI185" s="5"/>
      <c r="AJ185" s="5"/>
      <c r="AK185" s="5"/>
      <c r="AL185" s="5"/>
      <c r="AM185" s="5"/>
      <c r="AN185" s="5"/>
      <c r="AO185" s="5"/>
      <c r="AP185" s="5"/>
      <c r="AQ185" s="5"/>
      <c r="AR185" s="5"/>
      <c r="AS185" s="5"/>
      <c r="AT185" s="5"/>
      <c r="AU185" s="5"/>
      <c r="AV185" s="5"/>
      <c r="AW185" s="5"/>
      <c r="AX185" s="5"/>
      <c r="AY185" s="5"/>
      <c r="AZ185" s="5"/>
      <c r="BA185" s="5"/>
    </row>
    <row r="186" spans="1:53" x14ac:dyDescent="0.25">
      <c r="A186" s="5" t="str">
        <f t="shared" si="5"/>
        <v>Net fee and commission income to total operating income201112</v>
      </c>
      <c r="B186" s="6">
        <v>201112</v>
      </c>
      <c r="C186" s="7">
        <v>27</v>
      </c>
      <c r="D186" s="6" t="s">
        <v>36</v>
      </c>
      <c r="E186" s="6">
        <v>1.7777961700000001E-2</v>
      </c>
      <c r="F186" s="6">
        <v>0.16472813450000001</v>
      </c>
      <c r="G186" s="6">
        <v>0.2409052357</v>
      </c>
      <c r="H186" s="6">
        <v>0.23262644369999999</v>
      </c>
      <c r="I186" s="6">
        <v>0.27586669549999998</v>
      </c>
      <c r="J186" s="6">
        <v>0.30893802460000003</v>
      </c>
      <c r="K186" s="6">
        <v>0.3776195081</v>
      </c>
      <c r="L186" s="8">
        <v>161758165138</v>
      </c>
      <c r="M186" s="8">
        <v>586363514614</v>
      </c>
      <c r="N186" s="6">
        <v>0.26172449869999997</v>
      </c>
      <c r="O186" s="6">
        <v>0.23520349509999999</v>
      </c>
      <c r="P186" s="5"/>
      <c r="Q186" s="5"/>
      <c r="R186" s="5"/>
      <c r="S186" s="9"/>
      <c r="T186" s="9"/>
      <c r="U186" s="5"/>
      <c r="V186" s="5" t="str">
        <f t="shared" si="4"/>
        <v>Return on equity17</v>
      </c>
      <c r="W186" s="10">
        <v>201309</v>
      </c>
      <c r="X186" s="11">
        <v>22</v>
      </c>
      <c r="Y186" s="10" t="s">
        <v>32</v>
      </c>
      <c r="Z186" s="11">
        <v>9</v>
      </c>
      <c r="AA186" s="11">
        <v>-6.3869328000000003E-2</v>
      </c>
      <c r="AB186" s="11">
        <v>17</v>
      </c>
      <c r="AC186" s="5"/>
      <c r="AD186" s="9"/>
      <c r="AE186" s="5"/>
      <c r="AF186" s="5"/>
      <c r="AG186" s="5"/>
      <c r="AH186" s="5"/>
      <c r="AI186" s="5"/>
      <c r="AJ186" s="5"/>
      <c r="AK186" s="5"/>
      <c r="AL186" s="5"/>
      <c r="AM186" s="5"/>
      <c r="AN186" s="5"/>
      <c r="AO186" s="5"/>
      <c r="AP186" s="5"/>
      <c r="AQ186" s="5"/>
      <c r="AR186" s="5"/>
      <c r="AS186" s="5"/>
      <c r="AT186" s="5"/>
      <c r="AU186" s="5"/>
      <c r="AV186" s="5"/>
      <c r="AW186" s="5"/>
      <c r="AX186" s="5"/>
      <c r="AY186" s="5"/>
      <c r="AZ186" s="5"/>
      <c r="BA186" s="5"/>
    </row>
    <row r="187" spans="1:53" x14ac:dyDescent="0.25">
      <c r="A187" s="5" t="str">
        <f t="shared" si="5"/>
        <v>Net fee and commission income to total operating income201203</v>
      </c>
      <c r="B187" s="6">
        <v>201203</v>
      </c>
      <c r="C187" s="7">
        <v>27</v>
      </c>
      <c r="D187" s="6" t="s">
        <v>36</v>
      </c>
      <c r="E187" s="6">
        <v>5.9633023200000003E-2</v>
      </c>
      <c r="F187" s="6">
        <v>0.1812241114</v>
      </c>
      <c r="G187" s="6">
        <v>0.2282183002</v>
      </c>
      <c r="H187" s="6">
        <v>0.22916850080000001</v>
      </c>
      <c r="I187" s="6">
        <v>0.27324330470000002</v>
      </c>
      <c r="J187" s="6">
        <v>0.28210033569999998</v>
      </c>
      <c r="K187" s="6">
        <v>0.38999597609999997</v>
      </c>
      <c r="L187" s="8">
        <v>39117078353</v>
      </c>
      <c r="M187" s="8">
        <v>143158414799</v>
      </c>
      <c r="N187" s="6">
        <v>0.27926355460000002</v>
      </c>
      <c r="O187" s="6">
        <v>0.21286913909999999</v>
      </c>
      <c r="P187" s="5"/>
      <c r="Q187" s="5"/>
      <c r="R187" s="5"/>
      <c r="S187" s="9"/>
      <c r="T187" s="9"/>
      <c r="U187" s="5"/>
      <c r="V187" s="5" t="str">
        <f t="shared" si="4"/>
        <v>Return on equity18</v>
      </c>
      <c r="W187" s="10">
        <v>201309</v>
      </c>
      <c r="X187" s="11">
        <v>22</v>
      </c>
      <c r="Y187" s="10" t="s">
        <v>32</v>
      </c>
      <c r="Z187" s="11">
        <v>1</v>
      </c>
      <c r="AA187" s="11">
        <v>-8.8570130999999996E-2</v>
      </c>
      <c r="AB187" s="11">
        <v>18</v>
      </c>
      <c r="AC187" s="5"/>
      <c r="AD187" s="9"/>
      <c r="AE187" s="5"/>
      <c r="AF187" s="5"/>
      <c r="AG187" s="5"/>
      <c r="AH187" s="5"/>
      <c r="AI187" s="5"/>
      <c r="AJ187" s="5"/>
      <c r="AK187" s="5"/>
      <c r="AL187" s="5"/>
      <c r="AM187" s="5"/>
      <c r="AN187" s="5"/>
      <c r="AO187" s="5"/>
      <c r="AP187" s="5"/>
      <c r="AQ187" s="5"/>
      <c r="AR187" s="5"/>
      <c r="AS187" s="5"/>
      <c r="AT187" s="5"/>
      <c r="AU187" s="5"/>
      <c r="AV187" s="5"/>
      <c r="AW187" s="5"/>
      <c r="AX187" s="5"/>
      <c r="AY187" s="5"/>
      <c r="AZ187" s="5"/>
      <c r="BA187" s="5"/>
    </row>
    <row r="188" spans="1:53" x14ac:dyDescent="0.25">
      <c r="A188" s="5" t="str">
        <f t="shared" si="5"/>
        <v>Net fee and commission income to total operating income201206</v>
      </c>
      <c r="B188" s="6">
        <v>201206</v>
      </c>
      <c r="C188" s="7">
        <v>27</v>
      </c>
      <c r="D188" s="6" t="s">
        <v>36</v>
      </c>
      <c r="E188" s="6">
        <v>7.9425885099999996E-2</v>
      </c>
      <c r="F188" s="6">
        <v>0.17918085910000001</v>
      </c>
      <c r="G188" s="6">
        <v>0.24391533260000001</v>
      </c>
      <c r="H188" s="6">
        <v>0.2309470951</v>
      </c>
      <c r="I188" s="6">
        <v>0.27098062760000002</v>
      </c>
      <c r="J188" s="6">
        <v>0.29083794829999998</v>
      </c>
      <c r="K188" s="6">
        <v>0.3550422452</v>
      </c>
      <c r="L188" s="8">
        <v>75046325353</v>
      </c>
      <c r="M188" s="8">
        <v>276943507016</v>
      </c>
      <c r="N188" s="6">
        <v>0.27696907949999999</v>
      </c>
      <c r="O188" s="6">
        <v>0.2114503123</v>
      </c>
      <c r="P188" s="113"/>
      <c r="Q188" s="5"/>
      <c r="R188" s="5"/>
      <c r="S188" s="9"/>
      <c r="T188" s="9"/>
      <c r="U188" s="5"/>
      <c r="V188" s="5" t="str">
        <f t="shared" si="4"/>
        <v>Return on equity19</v>
      </c>
      <c r="W188" s="10">
        <v>201309</v>
      </c>
      <c r="X188" s="11">
        <v>22</v>
      </c>
      <c r="Y188" s="10" t="s">
        <v>32</v>
      </c>
      <c r="Z188" s="11">
        <v>3</v>
      </c>
      <c r="AA188" s="11">
        <v>-0.40142613700000002</v>
      </c>
      <c r="AB188" s="11">
        <v>19</v>
      </c>
      <c r="AC188" s="5"/>
      <c r="AD188" s="9"/>
      <c r="AE188" s="5"/>
      <c r="AF188" s="5"/>
      <c r="AG188" s="5"/>
      <c r="AH188" s="5"/>
      <c r="AI188" s="5"/>
      <c r="AJ188" s="5"/>
      <c r="AK188" s="5"/>
      <c r="AL188" s="5"/>
      <c r="AM188" s="5"/>
      <c r="AN188" s="5"/>
      <c r="AO188" s="5"/>
      <c r="AP188" s="5"/>
      <c r="AQ188" s="5"/>
      <c r="AR188" s="5"/>
      <c r="AS188" s="5"/>
      <c r="AT188" s="5"/>
      <c r="AU188" s="5"/>
      <c r="AV188" s="5"/>
      <c r="AW188" s="5"/>
      <c r="AX188" s="5"/>
      <c r="AY188" s="5"/>
      <c r="AZ188" s="5"/>
      <c r="BA188" s="5"/>
    </row>
    <row r="189" spans="1:53" x14ac:dyDescent="0.25">
      <c r="A189" s="5" t="str">
        <f t="shared" si="5"/>
        <v>Net fee and commission income to total operating income201209</v>
      </c>
      <c r="B189" s="6">
        <v>201209</v>
      </c>
      <c r="C189" s="7">
        <v>27</v>
      </c>
      <c r="D189" s="6" t="s">
        <v>36</v>
      </c>
      <c r="E189" s="6">
        <v>4.5169860700000002E-2</v>
      </c>
      <c r="F189" s="6">
        <v>0.17625090539999999</v>
      </c>
      <c r="G189" s="6">
        <v>0.24189542089999999</v>
      </c>
      <c r="H189" s="6">
        <v>0.23775746040000001</v>
      </c>
      <c r="I189" s="6">
        <v>0.27672614350000002</v>
      </c>
      <c r="J189" s="6">
        <v>0.29913864480000002</v>
      </c>
      <c r="K189" s="6">
        <v>0.38356991080000002</v>
      </c>
      <c r="L189" s="8">
        <v>110585731045</v>
      </c>
      <c r="M189" s="8">
        <v>399621552355</v>
      </c>
      <c r="N189" s="6">
        <v>0.28927063139999998</v>
      </c>
      <c r="O189" s="6">
        <v>0.2137435731</v>
      </c>
      <c r="P189" s="113"/>
      <c r="Q189" s="5"/>
      <c r="R189" s="5"/>
      <c r="S189" s="9"/>
      <c r="T189" s="9"/>
      <c r="U189" s="5"/>
      <c r="V189" s="5" t="str">
        <f t="shared" si="4"/>
        <v>Return on equity20</v>
      </c>
      <c r="W189" s="10">
        <v>201309</v>
      </c>
      <c r="X189" s="11">
        <v>22</v>
      </c>
      <c r="Y189" s="10" t="s">
        <v>32</v>
      </c>
      <c r="Z189" s="11">
        <v>13</v>
      </c>
      <c r="AA189" s="11">
        <v>-1.2783727490000001</v>
      </c>
      <c r="AB189" s="11">
        <v>20</v>
      </c>
      <c r="AC189" s="5"/>
      <c r="AD189" s="9"/>
      <c r="AE189" s="5"/>
      <c r="AF189" s="5"/>
      <c r="AG189" s="5"/>
      <c r="AH189" s="5"/>
      <c r="AI189" s="5"/>
      <c r="AJ189" s="5"/>
      <c r="AK189" s="5"/>
      <c r="AL189" s="5"/>
      <c r="AM189" s="5"/>
      <c r="AN189" s="5"/>
      <c r="AO189" s="5"/>
      <c r="AP189" s="5"/>
      <c r="AQ189" s="5"/>
      <c r="AR189" s="5"/>
      <c r="AS189" s="5"/>
      <c r="AT189" s="5"/>
      <c r="AU189" s="5"/>
      <c r="AV189" s="5"/>
      <c r="AW189" s="5"/>
      <c r="AX189" s="5"/>
      <c r="AY189" s="5"/>
      <c r="AZ189" s="5"/>
      <c r="BA189" s="5"/>
    </row>
    <row r="190" spans="1:53" x14ac:dyDescent="0.25">
      <c r="A190" s="5" t="str">
        <f t="shared" si="5"/>
        <v>Net fee and commission income to total operating income201212</v>
      </c>
      <c r="B190" s="6">
        <v>201212</v>
      </c>
      <c r="C190" s="7">
        <v>27</v>
      </c>
      <c r="D190" s="6" t="s">
        <v>36</v>
      </c>
      <c r="E190" s="6">
        <v>5.27317546E-2</v>
      </c>
      <c r="F190" s="6">
        <v>0.1785854073</v>
      </c>
      <c r="G190" s="6">
        <v>0.25718500389999999</v>
      </c>
      <c r="H190" s="6">
        <v>0.24457982950000001</v>
      </c>
      <c r="I190" s="6">
        <v>0.27875970119999999</v>
      </c>
      <c r="J190" s="6">
        <v>0.30591154279999999</v>
      </c>
      <c r="K190" s="6">
        <v>0.39818986109999999</v>
      </c>
      <c r="L190" s="8">
        <v>152676850406</v>
      </c>
      <c r="M190" s="8">
        <v>547700581373</v>
      </c>
      <c r="N190" s="6">
        <v>0.27943341529999999</v>
      </c>
      <c r="O190" s="6">
        <v>0.22250884060000001</v>
      </c>
      <c r="P190" s="113"/>
      <c r="Q190" s="5"/>
      <c r="R190" s="5"/>
      <c r="S190" s="9"/>
      <c r="T190" s="9"/>
      <c r="U190" s="5"/>
      <c r="V190" s="5" t="str">
        <f t="shared" si="4"/>
        <v>Return on equity99</v>
      </c>
      <c r="W190" s="10">
        <v>201309</v>
      </c>
      <c r="X190" s="11">
        <v>22</v>
      </c>
      <c r="Y190" s="10" t="s">
        <v>32</v>
      </c>
      <c r="Z190" s="11" t="s">
        <v>47</v>
      </c>
      <c r="AA190" s="11">
        <v>5.71046105E-2</v>
      </c>
      <c r="AB190" s="11">
        <v>99</v>
      </c>
      <c r="AC190" s="5"/>
      <c r="AD190" s="9"/>
      <c r="AE190" s="5"/>
      <c r="AF190" s="5"/>
      <c r="AG190" s="5"/>
      <c r="AH190" s="5"/>
      <c r="AI190" s="5"/>
      <c r="AJ190" s="5"/>
      <c r="AK190" s="5"/>
      <c r="AL190" s="5"/>
      <c r="AM190" s="5"/>
      <c r="AN190" s="5"/>
      <c r="AO190" s="5"/>
      <c r="AP190" s="5"/>
      <c r="AQ190" s="5"/>
      <c r="AR190" s="5"/>
      <c r="AS190" s="5"/>
      <c r="AT190" s="5"/>
      <c r="AU190" s="5"/>
      <c r="AV190" s="5"/>
      <c r="AW190" s="5"/>
      <c r="AX190" s="5"/>
      <c r="AY190" s="5"/>
      <c r="AZ190" s="5"/>
      <c r="BA190" s="5"/>
    </row>
    <row r="191" spans="1:53" x14ac:dyDescent="0.25">
      <c r="A191" s="5" t="str">
        <f t="shared" si="5"/>
        <v>Net fee and commission income to total operating income201303</v>
      </c>
      <c r="B191" s="6">
        <v>201303</v>
      </c>
      <c r="C191" s="7">
        <v>27</v>
      </c>
      <c r="D191" s="6" t="s">
        <v>36</v>
      </c>
      <c r="E191" s="6">
        <v>1.43073074E-2</v>
      </c>
      <c r="F191" s="6">
        <v>0.15970809450000001</v>
      </c>
      <c r="G191" s="6">
        <v>0.24585370049999999</v>
      </c>
      <c r="H191" s="6">
        <v>0.2337585542</v>
      </c>
      <c r="I191" s="6">
        <v>0.26190246360000002</v>
      </c>
      <c r="J191" s="6">
        <v>0.31225935500000002</v>
      </c>
      <c r="K191" s="6">
        <v>0.40305936199999998</v>
      </c>
      <c r="L191" s="8">
        <v>38023034577</v>
      </c>
      <c r="M191" s="8">
        <v>145180133315</v>
      </c>
      <c r="N191" s="6">
        <v>0.25499889730000003</v>
      </c>
      <c r="O191" s="6">
        <v>0.22233076569999999</v>
      </c>
      <c r="P191" s="113"/>
      <c r="Q191" s="5"/>
      <c r="R191" s="5"/>
      <c r="S191" s="9"/>
      <c r="T191" s="9"/>
      <c r="U191" s="5"/>
      <c r="V191" s="5" t="str">
        <f t="shared" si="4"/>
        <v>Cost-income ratio1</v>
      </c>
      <c r="W191" s="10">
        <v>201309</v>
      </c>
      <c r="X191" s="11">
        <v>24</v>
      </c>
      <c r="Y191" s="10" t="s">
        <v>33</v>
      </c>
      <c r="Z191" s="11">
        <v>1</v>
      </c>
      <c r="AA191" s="11">
        <v>0.85449480369999997</v>
      </c>
      <c r="AB191" s="11">
        <v>1</v>
      </c>
      <c r="AC191" s="5"/>
      <c r="AD191" s="9"/>
      <c r="AE191" s="5"/>
      <c r="AF191" s="5"/>
      <c r="AG191" s="5"/>
      <c r="AH191" s="5"/>
      <c r="AI191" s="5"/>
      <c r="AJ191" s="5"/>
      <c r="AK191" s="5"/>
      <c r="AL191" s="5"/>
      <c r="AM191" s="5"/>
      <c r="AN191" s="5"/>
      <c r="AO191" s="5"/>
      <c r="AP191" s="5"/>
      <c r="AQ191" s="5"/>
      <c r="AR191" s="5"/>
      <c r="AS191" s="5"/>
      <c r="AT191" s="5"/>
      <c r="AU191" s="5"/>
      <c r="AV191" s="5"/>
      <c r="AW191" s="5"/>
      <c r="AX191" s="5"/>
      <c r="AY191" s="5"/>
      <c r="AZ191" s="5"/>
      <c r="BA191" s="5"/>
    </row>
    <row r="192" spans="1:53" x14ac:dyDescent="0.25">
      <c r="A192" s="5" t="str">
        <f t="shared" si="5"/>
        <v>Net fee and commission income to total operating income201306</v>
      </c>
      <c r="B192" s="6">
        <v>201306</v>
      </c>
      <c r="C192" s="7">
        <v>27</v>
      </c>
      <c r="D192" s="6" t="s">
        <v>36</v>
      </c>
      <c r="E192" s="6">
        <v>4.0893613099999997E-2</v>
      </c>
      <c r="F192" s="6">
        <v>0.15342052240000001</v>
      </c>
      <c r="G192" s="6">
        <v>0.2362897954</v>
      </c>
      <c r="H192" s="6">
        <v>0.23862132850000001</v>
      </c>
      <c r="I192" s="6">
        <v>0.2670676998</v>
      </c>
      <c r="J192" s="6">
        <v>0.31380823250000001</v>
      </c>
      <c r="K192" s="6">
        <v>0.40588410539999997</v>
      </c>
      <c r="L192" s="8">
        <v>76961717960</v>
      </c>
      <c r="M192" s="8">
        <v>288173066278</v>
      </c>
      <c r="N192" s="6">
        <v>0.25991881639999997</v>
      </c>
      <c r="O192" s="6">
        <v>0.21962537839999999</v>
      </c>
      <c r="P192" s="113"/>
      <c r="Q192" s="5"/>
      <c r="R192" s="5"/>
      <c r="S192" s="9"/>
      <c r="T192" s="9"/>
      <c r="U192" s="5"/>
      <c r="V192" s="5" t="str">
        <f t="shared" si="4"/>
        <v>Cost-income ratio2</v>
      </c>
      <c r="W192" s="10">
        <v>201309</v>
      </c>
      <c r="X192" s="11">
        <v>24</v>
      </c>
      <c r="Y192" s="10" t="s">
        <v>33</v>
      </c>
      <c r="Z192" s="11">
        <v>3</v>
      </c>
      <c r="AA192" s="11">
        <v>0.80364150980000004</v>
      </c>
      <c r="AB192" s="11">
        <v>2</v>
      </c>
      <c r="AC192" s="5"/>
      <c r="AD192" s="9"/>
      <c r="AE192" s="5"/>
      <c r="AF192" s="5"/>
      <c r="AG192" s="5"/>
      <c r="AH192" s="5"/>
      <c r="AI192" s="5"/>
      <c r="AJ192" s="5"/>
      <c r="AK192" s="5"/>
      <c r="AL192" s="5"/>
      <c r="AM192" s="5"/>
      <c r="AN192" s="5"/>
      <c r="AO192" s="5"/>
      <c r="AP192" s="5"/>
      <c r="AQ192" s="5"/>
      <c r="AR192" s="5"/>
      <c r="AS192" s="5"/>
      <c r="AT192" s="5"/>
      <c r="AU192" s="5"/>
      <c r="AV192" s="5"/>
      <c r="AW192" s="5"/>
      <c r="AX192" s="5"/>
      <c r="AY192" s="5"/>
      <c r="AZ192" s="5"/>
      <c r="BA192" s="5"/>
    </row>
    <row r="193" spans="1:53" x14ac:dyDescent="0.25">
      <c r="A193" s="5" t="str">
        <f t="shared" si="5"/>
        <v>Net fee and commission income to total operating income201309</v>
      </c>
      <c r="B193" s="6">
        <v>201309</v>
      </c>
      <c r="C193" s="7">
        <v>27</v>
      </c>
      <c r="D193" s="6" t="s">
        <v>36</v>
      </c>
      <c r="E193" s="6">
        <v>4.9104354500000003E-2</v>
      </c>
      <c r="F193" s="6">
        <v>0.1533208036</v>
      </c>
      <c r="G193" s="6">
        <v>0.23473427459999999</v>
      </c>
      <c r="H193" s="6">
        <v>0.24137653670000001</v>
      </c>
      <c r="I193" s="6">
        <v>0.27663463300000002</v>
      </c>
      <c r="J193" s="6">
        <v>0.32618796919999998</v>
      </c>
      <c r="K193" s="6">
        <v>0.3984693212</v>
      </c>
      <c r="L193" s="8">
        <v>115164025518</v>
      </c>
      <c r="M193" s="8">
        <v>416303715431</v>
      </c>
      <c r="N193" s="6">
        <v>0.2660899162</v>
      </c>
      <c r="O193" s="6">
        <v>0.21993978729999999</v>
      </c>
      <c r="P193" s="113"/>
      <c r="Q193" s="5"/>
      <c r="R193" s="5"/>
      <c r="S193" s="9"/>
      <c r="T193" s="9"/>
      <c r="U193" s="5"/>
      <c r="V193" s="5" t="str">
        <f t="shared" si="4"/>
        <v>Cost-income ratio3</v>
      </c>
      <c r="W193" s="10">
        <v>201309</v>
      </c>
      <c r="X193" s="11">
        <v>24</v>
      </c>
      <c r="Y193" s="10" t="s">
        <v>33</v>
      </c>
      <c r="Z193" s="11">
        <v>9</v>
      </c>
      <c r="AA193" s="11">
        <v>0.7343649954</v>
      </c>
      <c r="AB193" s="11">
        <v>3</v>
      </c>
      <c r="AC193" s="5"/>
      <c r="AD193" s="9"/>
      <c r="AE193" s="5"/>
      <c r="AF193" s="5"/>
      <c r="AG193" s="5"/>
      <c r="AH193" s="5"/>
      <c r="AI193" s="5"/>
      <c r="AJ193" s="5"/>
      <c r="AK193" s="5"/>
      <c r="AL193" s="5"/>
      <c r="AM193" s="5"/>
      <c r="AN193" s="5"/>
      <c r="AO193" s="5"/>
      <c r="AP193" s="5"/>
      <c r="AQ193" s="5"/>
      <c r="AR193" s="5"/>
      <c r="AS193" s="5"/>
      <c r="AT193" s="5"/>
      <c r="AU193" s="5"/>
      <c r="AV193" s="5"/>
      <c r="AW193" s="5"/>
      <c r="AX193" s="5"/>
      <c r="AY193" s="5"/>
      <c r="AZ193" s="5"/>
      <c r="BA193" s="5"/>
    </row>
    <row r="194" spans="1:53" x14ac:dyDescent="0.25">
      <c r="A194" s="5" t="str">
        <f t="shared" si="5"/>
        <v>Net income to total operating income200912</v>
      </c>
      <c r="B194" s="6">
        <v>200912</v>
      </c>
      <c r="C194" s="7">
        <v>33</v>
      </c>
      <c r="D194" s="6" t="s">
        <v>37</v>
      </c>
      <c r="E194" s="6">
        <v>-0.97365250800000003</v>
      </c>
      <c r="F194" s="6">
        <v>-3.0774848E-2</v>
      </c>
      <c r="G194" s="6">
        <v>0.1088668983</v>
      </c>
      <c r="H194" s="6">
        <v>-8.9054136000000006E-2</v>
      </c>
      <c r="I194" s="6">
        <v>9.2597038100000001E-2</v>
      </c>
      <c r="J194" s="6">
        <v>0.19283286090000001</v>
      </c>
      <c r="K194" s="6">
        <v>0.28145106469999998</v>
      </c>
      <c r="L194" s="8">
        <v>51547259583</v>
      </c>
      <c r="M194" s="8">
        <v>556683676110</v>
      </c>
      <c r="N194" s="6">
        <v>9.1701967100000004E-2</v>
      </c>
      <c r="O194" s="6">
        <v>0.122838132</v>
      </c>
      <c r="P194" s="113"/>
      <c r="Q194" s="5"/>
      <c r="R194" s="5"/>
      <c r="S194" s="9"/>
      <c r="T194" s="9"/>
      <c r="U194" s="5"/>
      <c r="V194" s="5" t="str">
        <f t="shared" ref="V194:V257" si="6">CONCATENATE(Y194,AB194)</f>
        <v>Cost-income ratio4</v>
      </c>
      <c r="W194" s="10">
        <v>201309</v>
      </c>
      <c r="X194" s="11">
        <v>24</v>
      </c>
      <c r="Y194" s="10" t="s">
        <v>33</v>
      </c>
      <c r="Z194" s="11">
        <v>2</v>
      </c>
      <c r="AA194" s="11">
        <v>0.68090092120000001</v>
      </c>
      <c r="AB194" s="11">
        <v>4</v>
      </c>
      <c r="AC194" s="5"/>
      <c r="AD194" s="9"/>
      <c r="AE194" s="5"/>
      <c r="AF194" s="5"/>
      <c r="AG194" s="5"/>
      <c r="AH194" s="5"/>
      <c r="AI194" s="5"/>
      <c r="AJ194" s="5"/>
      <c r="AK194" s="5"/>
      <c r="AL194" s="5"/>
      <c r="AM194" s="5"/>
      <c r="AN194" s="5"/>
      <c r="AO194" s="5"/>
      <c r="AP194" s="5"/>
      <c r="AQ194" s="5"/>
      <c r="AR194" s="5"/>
      <c r="AS194" s="5"/>
      <c r="AT194" s="5"/>
      <c r="AU194" s="5"/>
      <c r="AV194" s="5"/>
      <c r="AW194" s="5"/>
      <c r="AX194" s="5"/>
      <c r="AY194" s="5"/>
      <c r="AZ194" s="5"/>
      <c r="BA194" s="5"/>
    </row>
    <row r="195" spans="1:53" x14ac:dyDescent="0.25">
      <c r="A195" s="5" t="str">
        <f t="shared" ref="A195:A258" si="7">CONCATENATE(D195,B195)</f>
        <v>Net income to total operating income201003</v>
      </c>
      <c r="B195" s="6">
        <v>201003</v>
      </c>
      <c r="C195" s="7">
        <v>33</v>
      </c>
      <c r="D195" s="6" t="s">
        <v>37</v>
      </c>
      <c r="E195" s="6">
        <v>-3.8341382E-2</v>
      </c>
      <c r="F195" s="6">
        <v>7.3400465400000003E-2</v>
      </c>
      <c r="G195" s="6">
        <v>0.1740429942</v>
      </c>
      <c r="H195" s="6">
        <v>-1.1207622E-2</v>
      </c>
      <c r="I195" s="6">
        <v>0.16309459170000001</v>
      </c>
      <c r="J195" s="6">
        <v>0.22965407779999999</v>
      </c>
      <c r="K195" s="6">
        <v>0.38720014429999999</v>
      </c>
      <c r="L195" s="8">
        <v>24050290932</v>
      </c>
      <c r="M195" s="8">
        <v>147462222291</v>
      </c>
      <c r="N195" s="6">
        <v>0.16436977059999999</v>
      </c>
      <c r="O195" s="6">
        <v>0.18839428690000001</v>
      </c>
      <c r="P195" s="113"/>
      <c r="Q195" s="5"/>
      <c r="R195" s="5"/>
      <c r="S195" s="9"/>
      <c r="T195" s="9"/>
      <c r="U195" s="5"/>
      <c r="V195" s="5" t="str">
        <f t="shared" si="6"/>
        <v>Cost-income ratio5</v>
      </c>
      <c r="W195" s="10">
        <v>201309</v>
      </c>
      <c r="X195" s="11">
        <v>24</v>
      </c>
      <c r="Y195" s="10" t="s">
        <v>33</v>
      </c>
      <c r="Z195" s="11" t="s">
        <v>31</v>
      </c>
      <c r="AA195" s="11">
        <v>0.6787951686</v>
      </c>
      <c r="AB195" s="11">
        <v>5</v>
      </c>
      <c r="AC195" s="5"/>
      <c r="AD195" s="9"/>
      <c r="AE195" s="5"/>
      <c r="AF195" s="5"/>
      <c r="AG195" s="5"/>
      <c r="AH195" s="5"/>
      <c r="AI195" s="5"/>
      <c r="AJ195" s="5"/>
      <c r="AK195" s="5"/>
      <c r="AL195" s="5"/>
      <c r="AM195" s="5"/>
      <c r="AN195" s="5"/>
      <c r="AO195" s="5"/>
      <c r="AP195" s="5"/>
      <c r="AQ195" s="5"/>
      <c r="AR195" s="5"/>
      <c r="AS195" s="5"/>
      <c r="AT195" s="5"/>
      <c r="AU195" s="5"/>
      <c r="AV195" s="5"/>
      <c r="AW195" s="5"/>
      <c r="AX195" s="5"/>
      <c r="AY195" s="5"/>
      <c r="AZ195" s="5"/>
      <c r="BA195" s="5"/>
    </row>
    <row r="196" spans="1:53" x14ac:dyDescent="0.25">
      <c r="A196" s="5" t="str">
        <f t="shared" si="7"/>
        <v>Net income to total operating income201006</v>
      </c>
      <c r="B196" s="6">
        <v>201006</v>
      </c>
      <c r="C196" s="7">
        <v>33</v>
      </c>
      <c r="D196" s="6" t="s">
        <v>37</v>
      </c>
      <c r="E196" s="6">
        <v>-0.17464438099999999</v>
      </c>
      <c r="F196" s="6">
        <v>7.0051460499999996E-2</v>
      </c>
      <c r="G196" s="6">
        <v>0.16610695349999999</v>
      </c>
      <c r="H196" s="6">
        <v>-4.6220340999999998E-2</v>
      </c>
      <c r="I196" s="6">
        <v>0.16554973719999999</v>
      </c>
      <c r="J196" s="6">
        <v>0.2396936271</v>
      </c>
      <c r="K196" s="6">
        <v>0.35819419720000001</v>
      </c>
      <c r="L196" s="8">
        <v>47985920125</v>
      </c>
      <c r="M196" s="8">
        <v>289858026551</v>
      </c>
      <c r="N196" s="6">
        <v>0.1711844609</v>
      </c>
      <c r="O196" s="6">
        <v>0.15379653569999999</v>
      </c>
      <c r="P196" s="113"/>
      <c r="Q196" s="5"/>
      <c r="R196" s="5"/>
      <c r="S196" s="9"/>
      <c r="T196" s="9"/>
      <c r="U196" s="5"/>
      <c r="V196" s="5" t="str">
        <f t="shared" si="6"/>
        <v>Cost-income ratio6</v>
      </c>
      <c r="W196" s="10">
        <v>201309</v>
      </c>
      <c r="X196" s="11">
        <v>24</v>
      </c>
      <c r="Y196" s="10" t="s">
        <v>33</v>
      </c>
      <c r="Z196" s="11" t="s">
        <v>23</v>
      </c>
      <c r="AA196" s="11">
        <v>0.6683399324</v>
      </c>
      <c r="AB196" s="11">
        <v>6</v>
      </c>
      <c r="AC196" s="5"/>
      <c r="AD196" s="9"/>
      <c r="AE196" s="5"/>
      <c r="AF196" s="5"/>
      <c r="AG196" s="5"/>
      <c r="AH196" s="5"/>
      <c r="AI196" s="5"/>
      <c r="AJ196" s="5"/>
      <c r="AK196" s="5"/>
      <c r="AL196" s="5"/>
      <c r="AM196" s="5"/>
      <c r="AN196" s="5"/>
      <c r="AO196" s="5"/>
      <c r="AP196" s="5"/>
      <c r="AQ196" s="5"/>
      <c r="AR196" s="5"/>
      <c r="AS196" s="5"/>
      <c r="AT196" s="5"/>
      <c r="AU196" s="5"/>
      <c r="AV196" s="5"/>
      <c r="AW196" s="5"/>
      <c r="AX196" s="5"/>
      <c r="AY196" s="5"/>
      <c r="AZ196" s="5"/>
      <c r="BA196" s="5"/>
    </row>
    <row r="197" spans="1:53" x14ac:dyDescent="0.25">
      <c r="A197" s="5" t="str">
        <f t="shared" si="7"/>
        <v>Net income to total operating income201009</v>
      </c>
      <c r="B197" s="6">
        <v>201009</v>
      </c>
      <c r="C197" s="7">
        <v>33</v>
      </c>
      <c r="D197" s="6" t="s">
        <v>37</v>
      </c>
      <c r="E197" s="6">
        <v>-0.17464438099999999</v>
      </c>
      <c r="F197" s="6">
        <v>7.5472276500000005E-2</v>
      </c>
      <c r="G197" s="6">
        <v>0.1539332152</v>
      </c>
      <c r="H197" s="6">
        <v>-5.4368304999999999E-2</v>
      </c>
      <c r="I197" s="6">
        <v>0.1522103595</v>
      </c>
      <c r="J197" s="6">
        <v>0.2335977544</v>
      </c>
      <c r="K197" s="6">
        <v>0.36081577209999999</v>
      </c>
      <c r="L197" s="8">
        <v>65793702045</v>
      </c>
      <c r="M197" s="8">
        <v>432255086079</v>
      </c>
      <c r="N197" s="6">
        <v>0.1498383314</v>
      </c>
      <c r="O197" s="6">
        <v>0.1539332152</v>
      </c>
      <c r="P197" s="5"/>
      <c r="Q197" s="5"/>
      <c r="R197" s="5"/>
      <c r="S197" s="9"/>
      <c r="T197" s="9"/>
      <c r="U197" s="5"/>
      <c r="V197" s="5" t="str">
        <f t="shared" si="6"/>
        <v>Cost-income ratio7</v>
      </c>
      <c r="W197" s="10">
        <v>201309</v>
      </c>
      <c r="X197" s="11">
        <v>24</v>
      </c>
      <c r="Y197" s="10" t="s">
        <v>33</v>
      </c>
      <c r="Z197" s="11" t="s">
        <v>35</v>
      </c>
      <c r="AA197" s="11">
        <v>0.63707222809999997</v>
      </c>
      <c r="AB197" s="11">
        <v>7</v>
      </c>
      <c r="AC197" s="5"/>
      <c r="AD197" s="9"/>
      <c r="AE197" s="5"/>
      <c r="AF197" s="5"/>
      <c r="AG197" s="5"/>
      <c r="AH197" s="5"/>
      <c r="AI197" s="5"/>
      <c r="AJ197" s="5"/>
      <c r="AK197" s="5"/>
      <c r="AL197" s="5"/>
      <c r="AM197" s="5"/>
      <c r="AN197" s="5"/>
      <c r="AO197" s="5"/>
      <c r="AP197" s="5"/>
      <c r="AQ197" s="5"/>
      <c r="AR197" s="5"/>
      <c r="AS197" s="5"/>
      <c r="AT197" s="5"/>
      <c r="AU197" s="5"/>
      <c r="AV197" s="5"/>
      <c r="AW197" s="5"/>
      <c r="AX197" s="5"/>
      <c r="AY197" s="5"/>
      <c r="AZ197" s="5"/>
      <c r="BA197" s="5"/>
    </row>
    <row r="198" spans="1:53" x14ac:dyDescent="0.25">
      <c r="A198" s="5" t="str">
        <f t="shared" si="7"/>
        <v>Net income to total operating income201012</v>
      </c>
      <c r="B198" s="6">
        <v>201012</v>
      </c>
      <c r="C198" s="7">
        <v>33</v>
      </c>
      <c r="D198" s="6" t="s">
        <v>37</v>
      </c>
      <c r="E198" s="6">
        <v>-0.32453011300000001</v>
      </c>
      <c r="F198" s="6">
        <v>5.6407004400000002E-2</v>
      </c>
      <c r="G198" s="6">
        <v>0.14565737770000001</v>
      </c>
      <c r="H198" s="6">
        <v>-0.111941517</v>
      </c>
      <c r="I198" s="6">
        <v>0.1343549664</v>
      </c>
      <c r="J198" s="6">
        <v>0.22338470560000001</v>
      </c>
      <c r="K198" s="6">
        <v>0.36534381290000001</v>
      </c>
      <c r="L198" s="8">
        <v>77926456461</v>
      </c>
      <c r="M198" s="8">
        <v>580004286599</v>
      </c>
      <c r="N198" s="6">
        <v>0.1501980279</v>
      </c>
      <c r="O198" s="6">
        <v>0.14511373299999999</v>
      </c>
      <c r="P198" s="5"/>
      <c r="Q198" s="5"/>
      <c r="R198" s="5"/>
      <c r="S198" s="9"/>
      <c r="T198" s="9"/>
      <c r="U198" s="5"/>
      <c r="V198" s="5" t="str">
        <f t="shared" si="6"/>
        <v>Cost-income ratio8</v>
      </c>
      <c r="W198" s="10">
        <v>201309</v>
      </c>
      <c r="X198" s="11">
        <v>24</v>
      </c>
      <c r="Y198" s="10" t="s">
        <v>33</v>
      </c>
      <c r="Z198" s="11">
        <v>13</v>
      </c>
      <c r="AA198" s="11">
        <v>0.62727965829999999</v>
      </c>
      <c r="AB198" s="11">
        <v>8</v>
      </c>
      <c r="AC198" s="5"/>
      <c r="AD198" s="9"/>
      <c r="AE198" s="5"/>
      <c r="AF198" s="5"/>
      <c r="AG198" s="5"/>
      <c r="AH198" s="5"/>
      <c r="AI198" s="5"/>
      <c r="AJ198" s="5"/>
      <c r="AK198" s="5"/>
      <c r="AL198" s="5"/>
      <c r="AM198" s="5"/>
      <c r="AN198" s="5"/>
      <c r="AO198" s="5"/>
      <c r="AP198" s="5"/>
      <c r="AQ198" s="5"/>
      <c r="AR198" s="5"/>
      <c r="AS198" s="5"/>
      <c r="AT198" s="5"/>
      <c r="AU198" s="5"/>
      <c r="AV198" s="5"/>
      <c r="AW198" s="5"/>
      <c r="AX198" s="5"/>
      <c r="AY198" s="5"/>
      <c r="AZ198" s="5"/>
      <c r="BA198" s="5"/>
    </row>
    <row r="199" spans="1:53" x14ac:dyDescent="0.25">
      <c r="A199" s="5" t="str">
        <f t="shared" si="7"/>
        <v>Net income to total operating income201103</v>
      </c>
      <c r="B199" s="6">
        <v>201103</v>
      </c>
      <c r="C199" s="7">
        <v>33</v>
      </c>
      <c r="D199" s="6" t="s">
        <v>37</v>
      </c>
      <c r="E199" s="6">
        <v>-0.100360251</v>
      </c>
      <c r="F199" s="6">
        <v>0.1404039299</v>
      </c>
      <c r="G199" s="6">
        <v>0.19314731860000001</v>
      </c>
      <c r="H199" s="6">
        <v>0.20287388419999999</v>
      </c>
      <c r="I199" s="6">
        <v>0.1885999578</v>
      </c>
      <c r="J199" s="6">
        <v>0.29690854179999998</v>
      </c>
      <c r="K199" s="6">
        <v>0.52088298349999995</v>
      </c>
      <c r="L199" s="8">
        <v>27534816370</v>
      </c>
      <c r="M199" s="8">
        <v>145995877678</v>
      </c>
      <c r="N199" s="6">
        <v>0.19774709679999999</v>
      </c>
      <c r="O199" s="6">
        <v>0.19314731860000001</v>
      </c>
      <c r="P199" s="5"/>
      <c r="Q199" s="5"/>
      <c r="R199" s="5"/>
      <c r="S199" s="9"/>
      <c r="T199" s="9"/>
      <c r="U199" s="5"/>
      <c r="V199" s="5" t="str">
        <f t="shared" si="6"/>
        <v>Cost-income ratio9</v>
      </c>
      <c r="W199" s="10">
        <v>201309</v>
      </c>
      <c r="X199" s="11">
        <v>24</v>
      </c>
      <c r="Y199" s="10" t="s">
        <v>33</v>
      </c>
      <c r="Z199" s="11">
        <v>11</v>
      </c>
      <c r="AA199" s="11">
        <v>0.62069560609999996</v>
      </c>
      <c r="AB199" s="11">
        <v>9</v>
      </c>
      <c r="AC199" s="5"/>
      <c r="AD199" s="9"/>
      <c r="AE199" s="5"/>
      <c r="AF199" s="5"/>
      <c r="AG199" s="5"/>
      <c r="AH199" s="5"/>
      <c r="AI199" s="5"/>
      <c r="AJ199" s="5"/>
      <c r="AK199" s="5"/>
      <c r="AL199" s="5"/>
      <c r="AM199" s="5"/>
      <c r="AN199" s="5"/>
      <c r="AO199" s="5"/>
      <c r="AP199" s="5"/>
      <c r="AQ199" s="5"/>
      <c r="AR199" s="5"/>
      <c r="AS199" s="5"/>
      <c r="AT199" s="5"/>
      <c r="AU199" s="5"/>
      <c r="AV199" s="5"/>
      <c r="AW199" s="5"/>
      <c r="AX199" s="5"/>
      <c r="AY199" s="5"/>
      <c r="AZ199" s="5"/>
      <c r="BA199" s="5"/>
    </row>
    <row r="200" spans="1:53" x14ac:dyDescent="0.25">
      <c r="A200" s="5" t="str">
        <f t="shared" si="7"/>
        <v>Net income to total operating income201106</v>
      </c>
      <c r="B200" s="6">
        <v>201106</v>
      </c>
      <c r="C200" s="7">
        <v>33</v>
      </c>
      <c r="D200" s="6" t="s">
        <v>37</v>
      </c>
      <c r="E200" s="6">
        <v>-0.55891936600000003</v>
      </c>
      <c r="F200" s="6">
        <v>8.7338846799999995E-2</v>
      </c>
      <c r="G200" s="6">
        <v>0.17826929080000001</v>
      </c>
      <c r="H200" s="6">
        <v>0.10629192680000001</v>
      </c>
      <c r="I200" s="6">
        <v>0.16681066380000001</v>
      </c>
      <c r="J200" s="6">
        <v>0.26364294919999998</v>
      </c>
      <c r="K200" s="6">
        <v>0.42973933240000001</v>
      </c>
      <c r="L200" s="8">
        <v>50537308204</v>
      </c>
      <c r="M200" s="8">
        <v>302962095234</v>
      </c>
      <c r="N200" s="6">
        <v>0.1765027549</v>
      </c>
      <c r="O200" s="6">
        <v>0.18003582670000001</v>
      </c>
      <c r="P200" s="5"/>
      <c r="Q200" s="5"/>
      <c r="R200" s="5"/>
      <c r="S200" s="9"/>
      <c r="T200" s="9"/>
      <c r="U200" s="5"/>
      <c r="V200" s="5" t="str">
        <f t="shared" si="6"/>
        <v>Cost-income ratio10</v>
      </c>
      <c r="W200" s="10">
        <v>201309</v>
      </c>
      <c r="X200" s="11">
        <v>24</v>
      </c>
      <c r="Y200" s="10" t="s">
        <v>33</v>
      </c>
      <c r="Z200" s="11">
        <v>5</v>
      </c>
      <c r="AA200" s="11">
        <v>0.58453334940000001</v>
      </c>
      <c r="AB200" s="11">
        <v>10</v>
      </c>
      <c r="AC200" s="5"/>
      <c r="AD200" s="9"/>
      <c r="AE200" s="5"/>
      <c r="AF200" s="5"/>
      <c r="AG200" s="5"/>
      <c r="AH200" s="5"/>
      <c r="AI200" s="5"/>
      <c r="AJ200" s="5"/>
      <c r="AK200" s="5"/>
      <c r="AL200" s="5"/>
      <c r="AM200" s="5"/>
      <c r="AN200" s="5"/>
      <c r="AO200" s="5"/>
      <c r="AP200" s="5"/>
      <c r="AQ200" s="5"/>
      <c r="AR200" s="5"/>
      <c r="AS200" s="5"/>
      <c r="AT200" s="5"/>
      <c r="AU200" s="5"/>
      <c r="AV200" s="5"/>
      <c r="AW200" s="5"/>
      <c r="AX200" s="5"/>
      <c r="AY200" s="5"/>
      <c r="AZ200" s="5"/>
      <c r="BA200" s="5"/>
    </row>
    <row r="201" spans="1:53" x14ac:dyDescent="0.25">
      <c r="A201" s="5" t="str">
        <f t="shared" si="7"/>
        <v>Net income to total operating income201109</v>
      </c>
      <c r="B201" s="6">
        <v>201109</v>
      </c>
      <c r="C201" s="7">
        <v>33</v>
      </c>
      <c r="D201" s="6" t="s">
        <v>37</v>
      </c>
      <c r="E201" s="6">
        <v>-0.94057612199999996</v>
      </c>
      <c r="F201" s="6">
        <v>-3.5532454999999998E-2</v>
      </c>
      <c r="G201" s="6">
        <v>0.13189705909999999</v>
      </c>
      <c r="H201" s="6">
        <v>-0.55592311299999997</v>
      </c>
      <c r="I201" s="6">
        <v>0.119230082</v>
      </c>
      <c r="J201" s="6">
        <v>0.22631377590000001</v>
      </c>
      <c r="K201" s="6">
        <v>0.4111112489</v>
      </c>
      <c r="L201" s="8">
        <v>52264941717</v>
      </c>
      <c r="M201" s="8">
        <v>438353650843</v>
      </c>
      <c r="N201" s="6">
        <v>0.15115036170000001</v>
      </c>
      <c r="O201" s="6">
        <v>0.1114606608</v>
      </c>
      <c r="P201" s="5"/>
      <c r="Q201" s="5"/>
      <c r="R201" s="5"/>
      <c r="S201" s="9"/>
      <c r="T201" s="9"/>
      <c r="U201" s="5"/>
      <c r="V201" s="5" t="str">
        <f t="shared" si="6"/>
        <v>Cost-income ratio11</v>
      </c>
      <c r="W201" s="10">
        <v>201309</v>
      </c>
      <c r="X201" s="11">
        <v>24</v>
      </c>
      <c r="Y201" s="10" t="s">
        <v>33</v>
      </c>
      <c r="Z201" s="11" t="s">
        <v>38</v>
      </c>
      <c r="AA201" s="11">
        <v>0.58056165059999998</v>
      </c>
      <c r="AB201" s="11">
        <v>11</v>
      </c>
      <c r="AC201" s="5"/>
      <c r="AD201" s="9"/>
      <c r="AE201" s="5"/>
      <c r="AF201" s="5"/>
      <c r="AG201" s="5"/>
      <c r="AH201" s="5"/>
      <c r="AI201" s="5"/>
      <c r="AJ201" s="5"/>
      <c r="AK201" s="5"/>
      <c r="AL201" s="5"/>
      <c r="AM201" s="5"/>
      <c r="AN201" s="5"/>
      <c r="AO201" s="5"/>
      <c r="AP201" s="5"/>
      <c r="AQ201" s="5"/>
      <c r="AR201" s="5"/>
      <c r="AS201" s="5"/>
      <c r="AT201" s="5"/>
      <c r="AU201" s="5"/>
      <c r="AV201" s="5"/>
      <c r="AW201" s="5"/>
      <c r="AX201" s="5"/>
      <c r="AY201" s="5"/>
      <c r="AZ201" s="5"/>
      <c r="BA201" s="5"/>
    </row>
    <row r="202" spans="1:53" x14ac:dyDescent="0.25">
      <c r="A202" s="5" t="str">
        <f t="shared" si="7"/>
        <v>Net income to total operating income201112</v>
      </c>
      <c r="B202" s="6">
        <v>201112</v>
      </c>
      <c r="C202" s="7">
        <v>33</v>
      </c>
      <c r="D202" s="6" t="s">
        <v>37</v>
      </c>
      <c r="E202" s="6">
        <v>-3.6477684030000002</v>
      </c>
      <c r="F202" s="6">
        <v>-0.36333119699999999</v>
      </c>
      <c r="G202" s="6">
        <v>7.7210609400000005E-2</v>
      </c>
      <c r="H202" s="6">
        <v>-0.50819149900000005</v>
      </c>
      <c r="I202" s="6">
        <v>-1.0343799999999999E-4</v>
      </c>
      <c r="J202" s="6">
        <v>0.18784630860000001</v>
      </c>
      <c r="K202" s="6">
        <v>0.37301025139999999</v>
      </c>
      <c r="L202" s="8">
        <v>-60652069.170000002</v>
      </c>
      <c r="M202" s="8">
        <v>586363514614</v>
      </c>
      <c r="N202" s="6">
        <v>0.12724491339999999</v>
      </c>
      <c r="O202" s="6">
        <v>1.7142575699999999E-2</v>
      </c>
      <c r="P202" s="5"/>
      <c r="Q202" s="5"/>
      <c r="R202" s="5"/>
      <c r="S202" s="9"/>
      <c r="T202" s="9"/>
      <c r="U202" s="5"/>
      <c r="V202" s="5" t="str">
        <f t="shared" si="6"/>
        <v>Cost-income ratio12</v>
      </c>
      <c r="W202" s="10">
        <v>201309</v>
      </c>
      <c r="X202" s="11">
        <v>24</v>
      </c>
      <c r="Y202" s="10" t="s">
        <v>33</v>
      </c>
      <c r="Z202" s="11" t="s">
        <v>38</v>
      </c>
      <c r="AA202" s="11">
        <v>0.58028195709999997</v>
      </c>
      <c r="AB202" s="11">
        <v>12</v>
      </c>
      <c r="AC202" s="5"/>
      <c r="AD202" s="9"/>
      <c r="AE202" s="5"/>
      <c r="AF202" s="5"/>
      <c r="AG202" s="5"/>
      <c r="AH202" s="5"/>
      <c r="AI202" s="5"/>
      <c r="AJ202" s="5"/>
      <c r="AK202" s="5"/>
      <c r="AL202" s="5"/>
      <c r="AM202" s="5"/>
      <c r="AN202" s="5"/>
      <c r="AO202" s="5"/>
      <c r="AP202" s="5"/>
      <c r="AQ202" s="5"/>
      <c r="AR202" s="5"/>
      <c r="AS202" s="5"/>
      <c r="AT202" s="5"/>
      <c r="AU202" s="5"/>
      <c r="AV202" s="5"/>
      <c r="AW202" s="5"/>
      <c r="AX202" s="5"/>
      <c r="AY202" s="5"/>
      <c r="AZ202" s="5"/>
      <c r="BA202" s="5"/>
    </row>
    <row r="203" spans="1:53" x14ac:dyDescent="0.25">
      <c r="A203" s="5" t="str">
        <f t="shared" si="7"/>
        <v>Net income to total operating income201203</v>
      </c>
      <c r="B203" s="6">
        <v>201203</v>
      </c>
      <c r="C203" s="7">
        <v>33</v>
      </c>
      <c r="D203" s="6" t="s">
        <v>37</v>
      </c>
      <c r="E203" s="6">
        <v>-0.74175634700000004</v>
      </c>
      <c r="F203" s="6">
        <v>4.6277260799999997E-2</v>
      </c>
      <c r="G203" s="6">
        <v>0.16340071749999999</v>
      </c>
      <c r="H203" s="6">
        <v>0.19244258710000001</v>
      </c>
      <c r="I203" s="6">
        <v>0.13630834720000001</v>
      </c>
      <c r="J203" s="6">
        <v>0.28610518979999999</v>
      </c>
      <c r="K203" s="6">
        <v>0.75478878940000005</v>
      </c>
      <c r="L203" s="8">
        <v>19513686914</v>
      </c>
      <c r="M203" s="8">
        <v>143158414799</v>
      </c>
      <c r="N203" s="6">
        <v>0.1498389825</v>
      </c>
      <c r="O203" s="6">
        <v>0.18796441559999999</v>
      </c>
      <c r="P203" s="5"/>
      <c r="Q203" s="5"/>
      <c r="R203" s="5"/>
      <c r="S203" s="9"/>
      <c r="T203" s="9"/>
      <c r="U203" s="5"/>
      <c r="V203" s="5" t="str">
        <f t="shared" si="6"/>
        <v>Cost-income ratio13</v>
      </c>
      <c r="W203" s="10">
        <v>201309</v>
      </c>
      <c r="X203" s="11">
        <v>24</v>
      </c>
      <c r="Y203" s="10" t="s">
        <v>33</v>
      </c>
      <c r="Z203" s="11">
        <v>7</v>
      </c>
      <c r="AA203" s="11">
        <v>0.56259242009999999</v>
      </c>
      <c r="AB203" s="11">
        <v>13</v>
      </c>
      <c r="AC203" s="5"/>
      <c r="AD203" s="9"/>
      <c r="AE203" s="5"/>
      <c r="AF203" s="5"/>
      <c r="AG203" s="5"/>
      <c r="AH203" s="5"/>
      <c r="AI203" s="5"/>
      <c r="AJ203" s="5"/>
      <c r="AK203" s="5"/>
      <c r="AL203" s="5"/>
      <c r="AM203" s="5"/>
      <c r="AN203" s="5"/>
      <c r="AO203" s="5"/>
      <c r="AP203" s="5"/>
      <c r="AQ203" s="5"/>
      <c r="AR203" s="5"/>
      <c r="AS203" s="5"/>
      <c r="AT203" s="5"/>
      <c r="AU203" s="5"/>
      <c r="AV203" s="5"/>
      <c r="AW203" s="5"/>
      <c r="AX203" s="5"/>
      <c r="AY203" s="5"/>
      <c r="AZ203" s="5"/>
      <c r="BA203" s="5"/>
    </row>
    <row r="204" spans="1:53" x14ac:dyDescent="0.25">
      <c r="A204" s="5" t="str">
        <f t="shared" si="7"/>
        <v>Net income to total operating income201206</v>
      </c>
      <c r="B204" s="6">
        <v>201206</v>
      </c>
      <c r="C204" s="7">
        <v>33</v>
      </c>
      <c r="D204" s="6" t="s">
        <v>37</v>
      </c>
      <c r="E204" s="6">
        <v>-2.1133582660000001</v>
      </c>
      <c r="F204" s="6">
        <v>-2.5334710999999999E-2</v>
      </c>
      <c r="G204" s="6">
        <v>0.1200209644</v>
      </c>
      <c r="H204" s="6">
        <v>-0.109430579</v>
      </c>
      <c r="I204" s="6">
        <v>8.6100687699999998E-2</v>
      </c>
      <c r="J204" s="6">
        <v>0.205154213</v>
      </c>
      <c r="K204" s="6">
        <v>0.39736607629999998</v>
      </c>
      <c r="L204" s="8">
        <v>23845026417</v>
      </c>
      <c r="M204" s="8">
        <v>276943507016</v>
      </c>
      <c r="N204" s="6">
        <v>0.1190234485</v>
      </c>
      <c r="O204" s="6">
        <v>0.12101848029999999</v>
      </c>
      <c r="P204" s="5"/>
      <c r="Q204" s="5"/>
      <c r="R204" s="5"/>
      <c r="S204" s="9"/>
      <c r="T204" s="9"/>
      <c r="U204" s="5"/>
      <c r="V204" s="5" t="str">
        <f t="shared" si="6"/>
        <v>Cost-income ratio14</v>
      </c>
      <c r="W204" s="10">
        <v>201309</v>
      </c>
      <c r="X204" s="11">
        <v>24</v>
      </c>
      <c r="Y204" s="10" t="s">
        <v>33</v>
      </c>
      <c r="Z204" s="11">
        <v>12</v>
      </c>
      <c r="AA204" s="11">
        <v>0.56114443250000001</v>
      </c>
      <c r="AB204" s="11">
        <v>14</v>
      </c>
      <c r="AC204" s="5"/>
      <c r="AD204" s="9"/>
      <c r="AE204" s="5"/>
      <c r="AF204" s="5"/>
      <c r="AG204" s="5"/>
      <c r="AH204" s="5"/>
      <c r="AI204" s="5"/>
      <c r="AJ204" s="5"/>
      <c r="AK204" s="5"/>
      <c r="AL204" s="5"/>
      <c r="AM204" s="5"/>
      <c r="AN204" s="5"/>
      <c r="AO204" s="5"/>
      <c r="AP204" s="5"/>
      <c r="AQ204" s="5"/>
      <c r="AR204" s="5"/>
      <c r="AS204" s="5"/>
      <c r="AT204" s="5"/>
      <c r="AU204" s="5"/>
      <c r="AV204" s="5"/>
      <c r="AW204" s="5"/>
      <c r="AX204" s="5"/>
      <c r="AY204" s="5"/>
      <c r="AZ204" s="5"/>
      <c r="BA204" s="5"/>
    </row>
    <row r="205" spans="1:53" x14ac:dyDescent="0.25">
      <c r="A205" s="5" t="str">
        <f t="shared" si="7"/>
        <v>Net income to total operating income201209</v>
      </c>
      <c r="B205" s="6">
        <v>201209</v>
      </c>
      <c r="C205" s="7">
        <v>33</v>
      </c>
      <c r="D205" s="6" t="s">
        <v>37</v>
      </c>
      <c r="E205" s="6">
        <v>-2.3811486999999998</v>
      </c>
      <c r="F205" s="6">
        <v>-6.2536067000000001E-2</v>
      </c>
      <c r="G205" s="6">
        <v>0.1068864996</v>
      </c>
      <c r="H205" s="6">
        <v>-0.15780808700000001</v>
      </c>
      <c r="I205" s="6">
        <v>6.9199370600000004E-2</v>
      </c>
      <c r="J205" s="6">
        <v>0.21121672750000001</v>
      </c>
      <c r="K205" s="6">
        <v>0.43491781660000001</v>
      </c>
      <c r="L205" s="8">
        <v>27653559900</v>
      </c>
      <c r="M205" s="8">
        <v>399621552355</v>
      </c>
      <c r="N205" s="6">
        <v>0.1028422437</v>
      </c>
      <c r="O205" s="6">
        <v>0.11407951450000001</v>
      </c>
      <c r="P205" s="5"/>
      <c r="Q205" s="5"/>
      <c r="R205" s="5"/>
      <c r="S205" s="9"/>
      <c r="T205" s="9"/>
      <c r="U205" s="5"/>
      <c r="V205" s="5" t="str">
        <f t="shared" si="6"/>
        <v>Cost-income ratio15</v>
      </c>
      <c r="W205" s="10">
        <v>201309</v>
      </c>
      <c r="X205" s="11">
        <v>24</v>
      </c>
      <c r="Y205" s="10" t="s">
        <v>33</v>
      </c>
      <c r="Z205" s="11" t="s">
        <v>29</v>
      </c>
      <c r="AA205" s="11">
        <v>0.54311286420000005</v>
      </c>
      <c r="AB205" s="11">
        <v>15</v>
      </c>
      <c r="AC205" s="5"/>
      <c r="AD205" s="9"/>
      <c r="AE205" s="5"/>
      <c r="AF205" s="5"/>
      <c r="AG205" s="5"/>
      <c r="AH205" s="5"/>
      <c r="AI205" s="5"/>
      <c r="AJ205" s="5"/>
      <c r="AK205" s="5"/>
      <c r="AL205" s="5"/>
      <c r="AM205" s="5"/>
      <c r="AN205" s="5"/>
      <c r="AO205" s="5"/>
      <c r="AP205" s="5"/>
      <c r="AQ205" s="5"/>
      <c r="AR205" s="5"/>
      <c r="AS205" s="5"/>
      <c r="AT205" s="5"/>
      <c r="AU205" s="5"/>
      <c r="AV205" s="5"/>
      <c r="AW205" s="5"/>
      <c r="AX205" s="5"/>
      <c r="AY205" s="5"/>
      <c r="AZ205" s="5"/>
      <c r="BA205" s="5"/>
    </row>
    <row r="206" spans="1:53" x14ac:dyDescent="0.25">
      <c r="A206" s="5" t="str">
        <f t="shared" si="7"/>
        <v>Net income to total operating income201212</v>
      </c>
      <c r="B206" s="6">
        <v>201212</v>
      </c>
      <c r="C206" s="7">
        <v>33</v>
      </c>
      <c r="D206" s="6" t="s">
        <v>37</v>
      </c>
      <c r="E206" s="6">
        <v>-3.0441800899999998</v>
      </c>
      <c r="F206" s="6">
        <v>-0.17728252799999999</v>
      </c>
      <c r="G206" s="6">
        <v>9.0414037500000002E-2</v>
      </c>
      <c r="H206" s="6">
        <v>-0.29512079099999999</v>
      </c>
      <c r="I206" s="6">
        <v>1.22817329E-2</v>
      </c>
      <c r="J206" s="6">
        <v>0.1847774231</v>
      </c>
      <c r="K206" s="6">
        <v>0.3893805112</v>
      </c>
      <c r="L206" s="8">
        <v>6726712273.5</v>
      </c>
      <c r="M206" s="8">
        <v>547700581373</v>
      </c>
      <c r="N206" s="6">
        <v>5.08341317E-2</v>
      </c>
      <c r="O206" s="6">
        <v>9.6602500600000002E-2</v>
      </c>
      <c r="P206" s="5"/>
      <c r="Q206" s="5"/>
      <c r="R206" s="5"/>
      <c r="S206" s="9"/>
      <c r="T206" s="9"/>
      <c r="U206" s="5"/>
      <c r="V206" s="5" t="str">
        <f t="shared" si="6"/>
        <v>Cost-income ratio16</v>
      </c>
      <c r="W206" s="10">
        <v>201309</v>
      </c>
      <c r="X206" s="11">
        <v>24</v>
      </c>
      <c r="Y206" s="10" t="s">
        <v>33</v>
      </c>
      <c r="Z206" s="11" t="s">
        <v>44</v>
      </c>
      <c r="AA206" s="11">
        <v>0.51102964250000005</v>
      </c>
      <c r="AB206" s="11">
        <v>16</v>
      </c>
      <c r="AC206" s="5"/>
      <c r="AD206" s="9"/>
      <c r="AE206" s="5"/>
      <c r="AF206" s="5"/>
      <c r="AG206" s="5"/>
      <c r="AH206" s="5"/>
      <c r="AI206" s="5"/>
      <c r="AJ206" s="5"/>
      <c r="AK206" s="5"/>
      <c r="AL206" s="5"/>
      <c r="AM206" s="5"/>
      <c r="AN206" s="5"/>
      <c r="AO206" s="5"/>
      <c r="AP206" s="5"/>
      <c r="AQ206" s="5"/>
      <c r="AR206" s="5"/>
      <c r="AS206" s="5"/>
      <c r="AT206" s="5"/>
      <c r="AU206" s="5"/>
      <c r="AV206" s="5"/>
      <c r="AW206" s="5"/>
      <c r="AX206" s="5"/>
      <c r="AY206" s="5"/>
      <c r="AZ206" s="5"/>
      <c r="BA206" s="5"/>
    </row>
    <row r="207" spans="1:53" x14ac:dyDescent="0.25">
      <c r="A207" s="5" t="str">
        <f t="shared" si="7"/>
        <v>Net income to total operating income201303</v>
      </c>
      <c r="B207" s="6">
        <v>201303</v>
      </c>
      <c r="C207" s="7">
        <v>33</v>
      </c>
      <c r="D207" s="6" t="s">
        <v>37</v>
      </c>
      <c r="E207" s="6">
        <v>-0.61654871200000005</v>
      </c>
      <c r="F207" s="6">
        <v>4.89515061E-2</v>
      </c>
      <c r="G207" s="6">
        <v>0.1590079539</v>
      </c>
      <c r="H207" s="6">
        <v>9.7064646800000001E-2</v>
      </c>
      <c r="I207" s="6">
        <v>0.2251698107</v>
      </c>
      <c r="J207" s="6">
        <v>0.33409210630000002</v>
      </c>
      <c r="K207" s="6">
        <v>0.94310252370000003</v>
      </c>
      <c r="L207" s="8">
        <v>32690183137</v>
      </c>
      <c r="M207" s="8">
        <v>145180133315</v>
      </c>
      <c r="N207" s="6">
        <v>0.15463682400000001</v>
      </c>
      <c r="O207" s="6">
        <v>0.1870020594</v>
      </c>
      <c r="P207" s="5"/>
      <c r="Q207" s="5"/>
      <c r="R207" s="5"/>
      <c r="S207" s="9"/>
      <c r="T207" s="9"/>
      <c r="U207" s="5"/>
      <c r="V207" s="5" t="str">
        <f t="shared" si="6"/>
        <v>Cost-income ratio17</v>
      </c>
      <c r="W207" s="10">
        <v>201309</v>
      </c>
      <c r="X207" s="11">
        <v>24</v>
      </c>
      <c r="Y207" s="10" t="s">
        <v>33</v>
      </c>
      <c r="Z207" s="11" t="s">
        <v>40</v>
      </c>
      <c r="AA207" s="11">
        <v>0.50019218340000005</v>
      </c>
      <c r="AB207" s="11">
        <v>17</v>
      </c>
      <c r="AC207" s="5"/>
      <c r="AD207" s="9"/>
      <c r="AE207" s="5"/>
      <c r="AF207" s="5"/>
      <c r="AG207" s="5"/>
      <c r="AH207" s="5"/>
      <c r="AI207" s="5"/>
      <c r="AJ207" s="5"/>
      <c r="AK207" s="5"/>
      <c r="AL207" s="5"/>
      <c r="AM207" s="5"/>
      <c r="AN207" s="5"/>
      <c r="AO207" s="5"/>
      <c r="AP207" s="5"/>
      <c r="AQ207" s="5"/>
      <c r="AR207" s="5"/>
      <c r="AS207" s="5"/>
      <c r="AT207" s="5"/>
      <c r="AU207" s="5"/>
      <c r="AV207" s="5"/>
      <c r="AW207" s="5"/>
      <c r="AX207" s="5"/>
      <c r="AY207" s="5"/>
      <c r="AZ207" s="5"/>
      <c r="BA207" s="5"/>
    </row>
    <row r="208" spans="1:53" x14ac:dyDescent="0.25">
      <c r="A208" s="5" t="str">
        <f t="shared" si="7"/>
        <v>Net income to total operating income201306</v>
      </c>
      <c r="B208" s="6">
        <v>201306</v>
      </c>
      <c r="C208" s="7">
        <v>33</v>
      </c>
      <c r="D208" s="6" t="s">
        <v>37</v>
      </c>
      <c r="E208" s="6">
        <v>-0.58479125700000001</v>
      </c>
      <c r="F208" s="6">
        <v>7.1415589700000004E-2</v>
      </c>
      <c r="G208" s="6">
        <v>0.1661055917</v>
      </c>
      <c r="H208" s="6">
        <v>8.8971264999999994E-2</v>
      </c>
      <c r="I208" s="6">
        <v>0.19233311889999999</v>
      </c>
      <c r="J208" s="6">
        <v>0.30865488949999997</v>
      </c>
      <c r="K208" s="6">
        <v>0.51867206889999995</v>
      </c>
      <c r="L208" s="8">
        <v>55425224619</v>
      </c>
      <c r="M208" s="8">
        <v>288173066278</v>
      </c>
      <c r="N208" s="6">
        <v>0.1563603345</v>
      </c>
      <c r="O208" s="6">
        <v>0.17826374950000001</v>
      </c>
      <c r="P208" s="5"/>
      <c r="Q208" s="5"/>
      <c r="R208" s="5"/>
      <c r="S208" s="9"/>
      <c r="T208" s="9"/>
      <c r="U208" s="5"/>
      <c r="V208" s="5" t="str">
        <f t="shared" si="6"/>
        <v>Cost-income ratio18</v>
      </c>
      <c r="W208" s="10">
        <v>201309</v>
      </c>
      <c r="X208" s="11">
        <v>24</v>
      </c>
      <c r="Y208" s="10" t="s">
        <v>33</v>
      </c>
      <c r="Z208" s="11">
        <v>6</v>
      </c>
      <c r="AA208" s="11">
        <v>0.47264967390000001</v>
      </c>
      <c r="AB208" s="11">
        <v>18</v>
      </c>
      <c r="AC208" s="5"/>
      <c r="AD208" s="9"/>
      <c r="AE208" s="5"/>
      <c r="AF208" s="5"/>
      <c r="AG208" s="5"/>
      <c r="AH208" s="5"/>
      <c r="AI208" s="5"/>
      <c r="AJ208" s="5"/>
      <c r="AK208" s="5"/>
      <c r="AL208" s="5"/>
      <c r="AM208" s="5"/>
      <c r="AN208" s="5"/>
      <c r="AO208" s="5"/>
      <c r="AP208" s="5"/>
      <c r="AQ208" s="5"/>
      <c r="AR208" s="5"/>
      <c r="AS208" s="5"/>
      <c r="AT208" s="5"/>
      <c r="AU208" s="5"/>
      <c r="AV208" s="5"/>
      <c r="AW208" s="5"/>
      <c r="AX208" s="5"/>
      <c r="AY208" s="5"/>
      <c r="AZ208" s="5"/>
      <c r="BA208" s="5"/>
    </row>
    <row r="209" spans="1:53" x14ac:dyDescent="0.25">
      <c r="A209" s="5" t="str">
        <f t="shared" si="7"/>
        <v>Net income to total operating income201309</v>
      </c>
      <c r="B209" s="6">
        <v>201309</v>
      </c>
      <c r="C209" s="7">
        <v>33</v>
      </c>
      <c r="D209" s="6" t="s">
        <v>37</v>
      </c>
      <c r="E209" s="6">
        <v>-0.67461850999999995</v>
      </c>
      <c r="F209" s="6">
        <v>5.5148208400000003E-2</v>
      </c>
      <c r="G209" s="6">
        <v>0.1648792684</v>
      </c>
      <c r="H209" s="6">
        <v>9.1092358900000003E-2</v>
      </c>
      <c r="I209" s="6">
        <v>0.1675452667</v>
      </c>
      <c r="J209" s="6">
        <v>0.29500659299999998</v>
      </c>
      <c r="K209" s="6">
        <v>0.41527462949999999</v>
      </c>
      <c r="L209" s="8">
        <v>69749717013</v>
      </c>
      <c r="M209" s="8">
        <v>416303715431</v>
      </c>
      <c r="N209" s="6">
        <v>0.14485638370000001</v>
      </c>
      <c r="O209" s="6">
        <v>0.17057871320000001</v>
      </c>
      <c r="P209" s="5"/>
      <c r="Q209" s="5"/>
      <c r="R209" s="5"/>
      <c r="S209" s="9"/>
      <c r="T209" s="9"/>
      <c r="U209" s="5"/>
      <c r="V209" s="5" t="str">
        <f t="shared" si="6"/>
        <v>Cost-income ratio19</v>
      </c>
      <c r="W209" s="10">
        <v>201309</v>
      </c>
      <c r="X209" s="11">
        <v>24</v>
      </c>
      <c r="Y209" s="10" t="s">
        <v>33</v>
      </c>
      <c r="Z209" s="11">
        <v>8</v>
      </c>
      <c r="AA209" s="11">
        <v>0.30283210360000001</v>
      </c>
      <c r="AB209" s="11">
        <v>19</v>
      </c>
      <c r="AC209" s="5"/>
      <c r="AD209" s="9"/>
      <c r="AE209" s="5"/>
      <c r="AF209" s="5"/>
      <c r="AG209" s="5"/>
      <c r="AH209" s="5"/>
      <c r="AI209" s="5"/>
      <c r="AJ209" s="5"/>
      <c r="AK209" s="5"/>
      <c r="AL209" s="5"/>
      <c r="AM209" s="5"/>
      <c r="AN209" s="5"/>
      <c r="AO209" s="5"/>
      <c r="AP209" s="5"/>
      <c r="AQ209" s="5"/>
      <c r="AR209" s="5"/>
      <c r="AS209" s="5"/>
      <c r="AT209" s="5"/>
      <c r="AU209" s="5"/>
      <c r="AV209" s="5"/>
      <c r="AW209" s="5"/>
      <c r="AX209" s="5"/>
      <c r="AY209" s="5"/>
      <c r="AZ209" s="5"/>
      <c r="BA209" s="5"/>
    </row>
    <row r="210" spans="1:53" x14ac:dyDescent="0.25">
      <c r="A210" s="5" t="str">
        <f t="shared" si="7"/>
        <v>Loan-to-deposit ratio200912</v>
      </c>
      <c r="B210" s="6">
        <v>200912</v>
      </c>
      <c r="C210" s="7">
        <v>34</v>
      </c>
      <c r="D210" s="6" t="s">
        <v>39</v>
      </c>
      <c r="E210" s="6">
        <v>0.86637757839999996</v>
      </c>
      <c r="F210" s="6">
        <v>1.0029620037</v>
      </c>
      <c r="G210" s="6">
        <v>1.1409114366999999</v>
      </c>
      <c r="H210" s="6">
        <v>1.2269633744999999</v>
      </c>
      <c r="I210" s="6">
        <v>1.1712500436</v>
      </c>
      <c r="J210" s="6">
        <v>1.284376019</v>
      </c>
      <c r="K210" s="6">
        <v>1.8054731923</v>
      </c>
      <c r="L210" s="8">
        <v>14306083000000</v>
      </c>
      <c r="M210" s="8">
        <v>12214371000000</v>
      </c>
      <c r="N210" s="6">
        <v>1.1598854102</v>
      </c>
      <c r="O210" s="6">
        <v>1.1327295409</v>
      </c>
      <c r="P210" s="5"/>
      <c r="Q210" s="5"/>
      <c r="R210" s="5"/>
      <c r="S210" s="9"/>
      <c r="T210" s="9"/>
      <c r="U210" s="5"/>
      <c r="V210" s="5" t="str">
        <f t="shared" si="6"/>
        <v>Cost-income ratio20</v>
      </c>
      <c r="W210" s="10">
        <v>201309</v>
      </c>
      <c r="X210" s="11">
        <v>24</v>
      </c>
      <c r="Y210" s="10" t="s">
        <v>33</v>
      </c>
      <c r="Z210" s="11">
        <v>10</v>
      </c>
      <c r="AA210" s="11">
        <v>0.29617127669999999</v>
      </c>
      <c r="AB210" s="11">
        <v>20</v>
      </c>
      <c r="AC210" s="5"/>
      <c r="AD210" s="9"/>
      <c r="AE210" s="5"/>
      <c r="AF210" s="5"/>
      <c r="AG210" s="5"/>
      <c r="AH210" s="5"/>
      <c r="AI210" s="5"/>
      <c r="AJ210" s="5"/>
      <c r="AK210" s="5"/>
      <c r="AL210" s="5"/>
      <c r="AM210" s="5"/>
      <c r="AN210" s="5"/>
      <c r="AO210" s="5"/>
      <c r="AP210" s="5"/>
      <c r="AQ210" s="5"/>
      <c r="AR210" s="5"/>
      <c r="AS210" s="5"/>
      <c r="AT210" s="5"/>
      <c r="AU210" s="5"/>
      <c r="AV210" s="5"/>
      <c r="AW210" s="5"/>
      <c r="AX210" s="5"/>
      <c r="AY210" s="5"/>
      <c r="AZ210" s="5"/>
      <c r="BA210" s="5"/>
    </row>
    <row r="211" spans="1:53" x14ac:dyDescent="0.25">
      <c r="A211" s="5" t="str">
        <f t="shared" si="7"/>
        <v>Loan-to-deposit ratio201003</v>
      </c>
      <c r="B211" s="6">
        <v>201003</v>
      </c>
      <c r="C211" s="7">
        <v>34</v>
      </c>
      <c r="D211" s="6" t="s">
        <v>39</v>
      </c>
      <c r="E211" s="6">
        <v>0.86637270399999999</v>
      </c>
      <c r="F211" s="6">
        <v>1.0056105137</v>
      </c>
      <c r="G211" s="6">
        <v>1.157196949</v>
      </c>
      <c r="H211" s="6">
        <v>1.2409923384999999</v>
      </c>
      <c r="I211" s="6">
        <v>1.1702779014</v>
      </c>
      <c r="J211" s="6">
        <v>1.3215472679</v>
      </c>
      <c r="K211" s="6">
        <v>1.7216624403</v>
      </c>
      <c r="L211" s="8">
        <v>14576560000000</v>
      </c>
      <c r="M211" s="8">
        <v>12455640000000</v>
      </c>
      <c r="N211" s="6">
        <v>1.1605626151999999</v>
      </c>
      <c r="O211" s="6">
        <v>1.137359043</v>
      </c>
      <c r="P211" s="5"/>
      <c r="Q211" s="5"/>
      <c r="R211" s="5"/>
      <c r="S211" s="9"/>
      <c r="T211" s="9"/>
      <c r="U211" s="5"/>
      <c r="V211" s="5" t="str">
        <f t="shared" si="6"/>
        <v>Cost-income ratio99</v>
      </c>
      <c r="W211" s="10">
        <v>201309</v>
      </c>
      <c r="X211" s="11">
        <v>24</v>
      </c>
      <c r="Y211" s="10" t="s">
        <v>33</v>
      </c>
      <c r="Z211" s="11" t="s">
        <v>47</v>
      </c>
      <c r="AA211" s="11">
        <v>0.61258332140000005</v>
      </c>
      <c r="AB211" s="11">
        <v>99</v>
      </c>
      <c r="AC211" s="5"/>
      <c r="AD211" s="9"/>
      <c r="AE211" s="5"/>
      <c r="AF211" s="5"/>
      <c r="AG211" s="5"/>
      <c r="AH211" s="5"/>
      <c r="AI211" s="5"/>
      <c r="AJ211" s="5"/>
      <c r="AK211" s="5"/>
      <c r="AL211" s="5"/>
      <c r="AM211" s="5"/>
      <c r="AN211" s="5"/>
      <c r="AO211" s="5"/>
      <c r="AP211" s="5"/>
      <c r="AQ211" s="5"/>
      <c r="AR211" s="5"/>
      <c r="AS211" s="5"/>
      <c r="AT211" s="5"/>
      <c r="AU211" s="5"/>
      <c r="AV211" s="5"/>
      <c r="AW211" s="5"/>
      <c r="AX211" s="5"/>
      <c r="AY211" s="5"/>
      <c r="AZ211" s="5"/>
      <c r="BA211" s="5"/>
    </row>
    <row r="212" spans="1:53" x14ac:dyDescent="0.25">
      <c r="A212" s="5" t="str">
        <f t="shared" si="7"/>
        <v>Loan-to-deposit ratio201006</v>
      </c>
      <c r="B212" s="6">
        <v>201006</v>
      </c>
      <c r="C212" s="7">
        <v>34</v>
      </c>
      <c r="D212" s="6" t="s">
        <v>39</v>
      </c>
      <c r="E212" s="6">
        <v>0.8426021508</v>
      </c>
      <c r="F212" s="6">
        <v>1.0092420879999999</v>
      </c>
      <c r="G212" s="6">
        <v>1.1735940514000001</v>
      </c>
      <c r="H212" s="6">
        <v>1.2628061731</v>
      </c>
      <c r="I212" s="6">
        <v>1.1664169979000001</v>
      </c>
      <c r="J212" s="6">
        <v>1.3390790684</v>
      </c>
      <c r="K212" s="6">
        <v>1.7859242527999999</v>
      </c>
      <c r="L212" s="8">
        <v>15031049000000</v>
      </c>
      <c r="M212" s="8">
        <v>12886514000000</v>
      </c>
      <c r="N212" s="6">
        <v>1.1730257850000001</v>
      </c>
      <c r="O212" s="6">
        <v>1.1735940514000001</v>
      </c>
      <c r="P212" s="5"/>
      <c r="Q212" s="5"/>
      <c r="R212" s="5"/>
      <c r="S212" s="9"/>
      <c r="T212" s="9"/>
      <c r="U212" s="5"/>
      <c r="V212" s="5" t="str">
        <f t="shared" si="6"/>
        <v>Net interest income to total operating income1</v>
      </c>
      <c r="W212" s="10">
        <v>201309</v>
      </c>
      <c r="X212" s="11">
        <v>26</v>
      </c>
      <c r="Y212" s="10" t="s">
        <v>34</v>
      </c>
      <c r="Z212" s="11">
        <v>13</v>
      </c>
      <c r="AA212" s="11">
        <v>0.89374589910000002</v>
      </c>
      <c r="AB212" s="11">
        <v>1</v>
      </c>
      <c r="AC212" s="5"/>
      <c r="AD212" s="9"/>
      <c r="AE212" s="5"/>
      <c r="AF212" s="5"/>
      <c r="AG212" s="5"/>
      <c r="AH212" s="5"/>
      <c r="AI212" s="5"/>
      <c r="AJ212" s="5"/>
      <c r="AK212" s="5"/>
      <c r="AL212" s="5"/>
      <c r="AM212" s="5"/>
      <c r="AN212" s="5"/>
      <c r="AO212" s="5"/>
      <c r="AP212" s="5"/>
      <c r="AQ212" s="5"/>
      <c r="AR212" s="5"/>
      <c r="AS212" s="5"/>
      <c r="AT212" s="5"/>
      <c r="AU212" s="5"/>
      <c r="AV212" s="5"/>
      <c r="AW212" s="5"/>
      <c r="AX212" s="5"/>
      <c r="AY212" s="5"/>
      <c r="AZ212" s="5"/>
      <c r="BA212" s="5"/>
    </row>
    <row r="213" spans="1:53" x14ac:dyDescent="0.25">
      <c r="A213" s="5" t="str">
        <f t="shared" si="7"/>
        <v>Loan-to-deposit ratio201009</v>
      </c>
      <c r="B213" s="6">
        <v>201009</v>
      </c>
      <c r="C213" s="7">
        <v>34</v>
      </c>
      <c r="D213" s="6" t="s">
        <v>39</v>
      </c>
      <c r="E213" s="6">
        <v>0.87890986439999996</v>
      </c>
      <c r="F213" s="6">
        <v>1.0370320401999999</v>
      </c>
      <c r="G213" s="6">
        <v>1.1683416304000001</v>
      </c>
      <c r="H213" s="6">
        <v>1.2589408203000001</v>
      </c>
      <c r="I213" s="6">
        <v>1.1758010555</v>
      </c>
      <c r="J213" s="6">
        <v>1.3556401923000001</v>
      </c>
      <c r="K213" s="6">
        <v>1.7424021142999999</v>
      </c>
      <c r="L213" s="8">
        <v>15264581000000</v>
      </c>
      <c r="M213" s="8">
        <v>12982282000000</v>
      </c>
      <c r="N213" s="6">
        <v>1.1619424494999999</v>
      </c>
      <c r="O213" s="6">
        <v>1.1726923316</v>
      </c>
      <c r="P213" s="5"/>
      <c r="Q213" s="5"/>
      <c r="R213" s="5"/>
      <c r="S213" s="9"/>
      <c r="T213" s="9"/>
      <c r="U213" s="5"/>
      <c r="V213" s="5" t="str">
        <f t="shared" si="6"/>
        <v>Net interest income to total operating income2</v>
      </c>
      <c r="W213" s="10">
        <v>201309</v>
      </c>
      <c r="X213" s="11">
        <v>26</v>
      </c>
      <c r="Y213" s="10" t="s">
        <v>34</v>
      </c>
      <c r="Z213" s="11">
        <v>8</v>
      </c>
      <c r="AA213" s="11">
        <v>0.86113987240000001</v>
      </c>
      <c r="AB213" s="11">
        <v>2</v>
      </c>
      <c r="AC213" s="5"/>
      <c r="AD213" s="9"/>
      <c r="AE213" s="5"/>
      <c r="AF213" s="5"/>
      <c r="AG213" s="5"/>
      <c r="AH213" s="5"/>
      <c r="AI213" s="5"/>
      <c r="AJ213" s="5"/>
      <c r="AK213" s="5"/>
      <c r="AL213" s="5"/>
      <c r="AM213" s="5"/>
      <c r="AN213" s="5"/>
      <c r="AO213" s="5"/>
      <c r="AP213" s="5"/>
      <c r="AQ213" s="5"/>
      <c r="AR213" s="5"/>
      <c r="AS213" s="5"/>
      <c r="AT213" s="5"/>
      <c r="AU213" s="5"/>
      <c r="AV213" s="5"/>
      <c r="AW213" s="5"/>
      <c r="AX213" s="5"/>
      <c r="AY213" s="5"/>
      <c r="AZ213" s="5"/>
      <c r="BA213" s="5"/>
    </row>
    <row r="214" spans="1:53" x14ac:dyDescent="0.25">
      <c r="A214" s="5" t="str">
        <f t="shared" si="7"/>
        <v>Loan-to-deposit ratio201012</v>
      </c>
      <c r="B214" s="6">
        <v>201012</v>
      </c>
      <c r="C214" s="7">
        <v>34</v>
      </c>
      <c r="D214" s="6" t="s">
        <v>39</v>
      </c>
      <c r="E214" s="6">
        <v>0.86615310970000003</v>
      </c>
      <c r="F214" s="6">
        <v>1.0532220185000001</v>
      </c>
      <c r="G214" s="6">
        <v>1.1745582162999999</v>
      </c>
      <c r="H214" s="6">
        <v>1.2712141188999999</v>
      </c>
      <c r="I214" s="6">
        <v>1.1781210177000001</v>
      </c>
      <c r="J214" s="6">
        <v>1.3997297926000001</v>
      </c>
      <c r="K214" s="6">
        <v>1.6454442269</v>
      </c>
      <c r="L214" s="8">
        <v>15162277000000</v>
      </c>
      <c r="M214" s="8">
        <v>12869880000000</v>
      </c>
      <c r="N214" s="6">
        <v>1.1325438826000001</v>
      </c>
      <c r="O214" s="6">
        <v>1.2132970143999999</v>
      </c>
      <c r="P214" s="5"/>
      <c r="Q214" s="5"/>
      <c r="R214" s="5"/>
      <c r="S214" s="9"/>
      <c r="T214" s="9"/>
      <c r="U214" s="5"/>
      <c r="V214" s="5" t="str">
        <f t="shared" si="6"/>
        <v>Net interest income to total operating income3</v>
      </c>
      <c r="W214" s="10">
        <v>201309</v>
      </c>
      <c r="X214" s="11">
        <v>26</v>
      </c>
      <c r="Y214" s="10" t="s">
        <v>34</v>
      </c>
      <c r="Z214" s="11">
        <v>1</v>
      </c>
      <c r="AA214" s="11">
        <v>0.81516906170000003</v>
      </c>
      <c r="AB214" s="11">
        <v>3</v>
      </c>
      <c r="AC214" s="5"/>
      <c r="AD214" s="9"/>
      <c r="AE214" s="5"/>
      <c r="AF214" s="5"/>
      <c r="AG214" s="5"/>
      <c r="AH214" s="5"/>
      <c r="AI214" s="5"/>
      <c r="AJ214" s="5"/>
      <c r="AK214" s="5"/>
      <c r="AL214" s="5"/>
      <c r="AM214" s="5"/>
      <c r="AN214" s="5"/>
      <c r="AO214" s="5"/>
      <c r="AP214" s="5"/>
      <c r="AQ214" s="5"/>
      <c r="AR214" s="5"/>
      <c r="AS214" s="5"/>
      <c r="AT214" s="5"/>
      <c r="AU214" s="5"/>
      <c r="AV214" s="5"/>
      <c r="AW214" s="5"/>
      <c r="AX214" s="5"/>
      <c r="AY214" s="5"/>
      <c r="AZ214" s="5"/>
      <c r="BA214" s="5"/>
    </row>
    <row r="215" spans="1:53" x14ac:dyDescent="0.25">
      <c r="A215" s="5" t="str">
        <f t="shared" si="7"/>
        <v>Loan-to-deposit ratio201103</v>
      </c>
      <c r="B215" s="6">
        <v>201103</v>
      </c>
      <c r="C215" s="7">
        <v>34</v>
      </c>
      <c r="D215" s="6" t="s">
        <v>39</v>
      </c>
      <c r="E215" s="6">
        <v>0.87370022479999998</v>
      </c>
      <c r="F215" s="6">
        <v>1.0367783293999999</v>
      </c>
      <c r="G215" s="6">
        <v>1.2018410232000001</v>
      </c>
      <c r="H215" s="6">
        <v>1.2412703078</v>
      </c>
      <c r="I215" s="6">
        <v>1.1831555241</v>
      </c>
      <c r="J215" s="6">
        <v>1.3500706766999999</v>
      </c>
      <c r="K215" s="6">
        <v>1.7353832531</v>
      </c>
      <c r="L215" s="8">
        <v>15124506000000</v>
      </c>
      <c r="M215" s="8">
        <v>12783193000000</v>
      </c>
      <c r="N215" s="6">
        <v>1.1484418792</v>
      </c>
      <c r="O215" s="6">
        <v>1.2318935260999999</v>
      </c>
      <c r="P215" s="5"/>
      <c r="Q215" s="5"/>
      <c r="R215" s="5"/>
      <c r="S215" s="9"/>
      <c r="T215" s="9"/>
      <c r="U215" s="5"/>
      <c r="V215" s="5" t="str">
        <f t="shared" si="6"/>
        <v>Net interest income to total operating income4</v>
      </c>
      <c r="W215" s="10">
        <v>201309</v>
      </c>
      <c r="X215" s="11">
        <v>26</v>
      </c>
      <c r="Y215" s="10" t="s">
        <v>34</v>
      </c>
      <c r="Z215" s="11">
        <v>2</v>
      </c>
      <c r="AA215" s="11">
        <v>0.77821245510000003</v>
      </c>
      <c r="AB215" s="11">
        <v>4</v>
      </c>
      <c r="AC215" s="5"/>
      <c r="AD215" s="9"/>
      <c r="AE215" s="5"/>
      <c r="AF215" s="5"/>
      <c r="AG215" s="5"/>
      <c r="AH215" s="5"/>
      <c r="AI215" s="5"/>
      <c r="AJ215" s="5"/>
      <c r="AK215" s="5"/>
      <c r="AL215" s="5"/>
      <c r="AM215" s="5"/>
      <c r="AN215" s="5"/>
      <c r="AO215" s="5"/>
      <c r="AP215" s="5"/>
      <c r="AQ215" s="5"/>
      <c r="AR215" s="5"/>
      <c r="AS215" s="5"/>
      <c r="AT215" s="5"/>
      <c r="AU215" s="5"/>
      <c r="AV215" s="5"/>
      <c r="AW215" s="5"/>
      <c r="AX215" s="5"/>
      <c r="AY215" s="5"/>
      <c r="AZ215" s="5"/>
      <c r="BA215" s="5"/>
    </row>
    <row r="216" spans="1:53" x14ac:dyDescent="0.25">
      <c r="A216" s="5" t="str">
        <f t="shared" si="7"/>
        <v>Loan-to-deposit ratio201106</v>
      </c>
      <c r="B216" s="6">
        <v>201106</v>
      </c>
      <c r="C216" s="7">
        <v>34</v>
      </c>
      <c r="D216" s="6" t="s">
        <v>39</v>
      </c>
      <c r="E216" s="6">
        <v>0.85724187809999997</v>
      </c>
      <c r="F216" s="6">
        <v>1.0424568936</v>
      </c>
      <c r="G216" s="6">
        <v>1.1950010688999999</v>
      </c>
      <c r="H216" s="6">
        <v>1.2845398474</v>
      </c>
      <c r="I216" s="6">
        <v>1.1981224188999999</v>
      </c>
      <c r="J216" s="6">
        <v>1.4170817064000001</v>
      </c>
      <c r="K216" s="6">
        <v>2.1009407573000001</v>
      </c>
      <c r="L216" s="8">
        <v>16100531000000</v>
      </c>
      <c r="M216" s="8">
        <v>13438135000000</v>
      </c>
      <c r="N216" s="6">
        <v>1.1386130755999999</v>
      </c>
      <c r="O216" s="6">
        <v>1.2168778203999999</v>
      </c>
      <c r="P216" s="5"/>
      <c r="Q216" s="5"/>
      <c r="R216" s="5"/>
      <c r="S216" s="9"/>
      <c r="T216" s="9"/>
      <c r="U216" s="5"/>
      <c r="V216" s="5" t="str">
        <f t="shared" si="6"/>
        <v>Net interest income to total operating income5</v>
      </c>
      <c r="W216" s="10">
        <v>201309</v>
      </c>
      <c r="X216" s="11">
        <v>26</v>
      </c>
      <c r="Y216" s="10" t="s">
        <v>34</v>
      </c>
      <c r="Z216" s="11">
        <v>7</v>
      </c>
      <c r="AA216" s="11">
        <v>0.76347708660000002</v>
      </c>
      <c r="AB216" s="11">
        <v>5</v>
      </c>
      <c r="AC216" s="5"/>
      <c r="AD216" s="9"/>
      <c r="AE216" s="5"/>
      <c r="AF216" s="5"/>
      <c r="AG216" s="5"/>
      <c r="AH216" s="5"/>
      <c r="AI216" s="5"/>
      <c r="AJ216" s="5"/>
      <c r="AK216" s="5"/>
      <c r="AL216" s="5"/>
      <c r="AM216" s="5"/>
      <c r="AN216" s="5"/>
      <c r="AO216" s="5"/>
      <c r="AP216" s="5"/>
      <c r="AQ216" s="5"/>
      <c r="AR216" s="5"/>
      <c r="AS216" s="5"/>
      <c r="AT216" s="5"/>
      <c r="AU216" s="5"/>
      <c r="AV216" s="5"/>
      <c r="AW216" s="5"/>
      <c r="AX216" s="5"/>
      <c r="AY216" s="5"/>
      <c r="AZ216" s="5"/>
      <c r="BA216" s="5"/>
    </row>
    <row r="217" spans="1:53" x14ac:dyDescent="0.25">
      <c r="A217" s="5" t="str">
        <f t="shared" si="7"/>
        <v>Loan-to-deposit ratio201109</v>
      </c>
      <c r="B217" s="6">
        <v>201109</v>
      </c>
      <c r="C217" s="7">
        <v>34</v>
      </c>
      <c r="D217" s="6" t="s">
        <v>39</v>
      </c>
      <c r="E217" s="6">
        <v>0.87886163110000004</v>
      </c>
      <c r="F217" s="6">
        <v>1.0867373739999999</v>
      </c>
      <c r="G217" s="6">
        <v>1.2446664932</v>
      </c>
      <c r="H217" s="6">
        <v>1.2908096660999999</v>
      </c>
      <c r="I217" s="6">
        <v>1.1962090830000001</v>
      </c>
      <c r="J217" s="6">
        <v>1.3943882650999999</v>
      </c>
      <c r="K217" s="6">
        <v>1.9365519521000001</v>
      </c>
      <c r="L217" s="8">
        <v>16516945000000</v>
      </c>
      <c r="M217" s="8">
        <v>13807741000000</v>
      </c>
      <c r="N217" s="6">
        <v>1.1108657605000001</v>
      </c>
      <c r="O217" s="6">
        <v>1.2450330478</v>
      </c>
      <c r="P217" s="5"/>
      <c r="Q217" s="5"/>
      <c r="R217" s="5"/>
      <c r="S217" s="9"/>
      <c r="T217" s="9"/>
      <c r="U217" s="5"/>
      <c r="V217" s="5" t="str">
        <f t="shared" si="6"/>
        <v>Net interest income to total operating income6</v>
      </c>
      <c r="W217" s="10">
        <v>201309</v>
      </c>
      <c r="X217" s="11">
        <v>26</v>
      </c>
      <c r="Y217" s="10" t="s">
        <v>34</v>
      </c>
      <c r="Z217" s="11" t="s">
        <v>38</v>
      </c>
      <c r="AA217" s="11">
        <v>0.74844351919999996</v>
      </c>
      <c r="AB217" s="11">
        <v>6</v>
      </c>
      <c r="AC217" s="5"/>
      <c r="AD217" s="9"/>
      <c r="AE217" s="5"/>
      <c r="AF217" s="5"/>
      <c r="AG217" s="5"/>
      <c r="AH217" s="5"/>
      <c r="AI217" s="5"/>
      <c r="AJ217" s="5"/>
      <c r="AK217" s="5"/>
      <c r="AL217" s="5"/>
      <c r="AM217" s="5"/>
      <c r="AN217" s="5"/>
      <c r="AO217" s="5"/>
      <c r="AP217" s="5"/>
      <c r="AQ217" s="5"/>
      <c r="AR217" s="5"/>
      <c r="AS217" s="5"/>
      <c r="AT217" s="5"/>
      <c r="AU217" s="5"/>
      <c r="AV217" s="5"/>
      <c r="AW217" s="5"/>
      <c r="AX217" s="5"/>
      <c r="AY217" s="5"/>
      <c r="AZ217" s="5"/>
      <c r="BA217" s="5"/>
    </row>
    <row r="218" spans="1:53" x14ac:dyDescent="0.25">
      <c r="A218" s="5" t="str">
        <f t="shared" si="7"/>
        <v>Loan-to-deposit ratio201112</v>
      </c>
      <c r="B218" s="6">
        <v>201112</v>
      </c>
      <c r="C218" s="7">
        <v>34</v>
      </c>
      <c r="D218" s="6" t="s">
        <v>39</v>
      </c>
      <c r="E218" s="6">
        <v>0.86372077059999997</v>
      </c>
      <c r="F218" s="6">
        <v>1.0600527604000001</v>
      </c>
      <c r="G218" s="6">
        <v>1.2414021442000001</v>
      </c>
      <c r="H218" s="6">
        <v>1.2973632830999999</v>
      </c>
      <c r="I218" s="6">
        <v>1.1769376235</v>
      </c>
      <c r="J218" s="6">
        <v>1.4671287095000001</v>
      </c>
      <c r="K218" s="6">
        <v>1.9721014753999999</v>
      </c>
      <c r="L218" s="8">
        <v>16205552000000</v>
      </c>
      <c r="M218" s="8">
        <v>13769253000000</v>
      </c>
      <c r="N218" s="6">
        <v>1.1240894996999999</v>
      </c>
      <c r="O218" s="6">
        <v>1.2653440649000001</v>
      </c>
      <c r="P218" s="5"/>
      <c r="Q218" s="5"/>
      <c r="R218" s="5"/>
      <c r="S218" s="9"/>
      <c r="T218" s="9"/>
      <c r="U218" s="5"/>
      <c r="V218" s="5" t="str">
        <f t="shared" si="6"/>
        <v>Net interest income to total operating income7</v>
      </c>
      <c r="W218" s="10">
        <v>201309</v>
      </c>
      <c r="X218" s="11">
        <v>26</v>
      </c>
      <c r="Y218" s="10" t="s">
        <v>34</v>
      </c>
      <c r="Z218" s="11">
        <v>12</v>
      </c>
      <c r="AA218" s="11">
        <v>0.72867392529999997</v>
      </c>
      <c r="AB218" s="11">
        <v>7</v>
      </c>
      <c r="AC218" s="5"/>
      <c r="AD218" s="9"/>
      <c r="AE218" s="5"/>
      <c r="AF218" s="5"/>
      <c r="AG218" s="5"/>
      <c r="AH218" s="5"/>
      <c r="AI218" s="5"/>
      <c r="AJ218" s="5"/>
      <c r="AK218" s="5"/>
      <c r="AL218" s="5"/>
      <c r="AM218" s="5"/>
      <c r="AN218" s="5"/>
      <c r="AO218" s="5"/>
      <c r="AP218" s="5"/>
      <c r="AQ218" s="5"/>
      <c r="AR218" s="5"/>
      <c r="AS218" s="5"/>
      <c r="AT218" s="5"/>
      <c r="AU218" s="5"/>
      <c r="AV218" s="5"/>
      <c r="AW218" s="5"/>
      <c r="AX218" s="5"/>
      <c r="AY218" s="5"/>
      <c r="AZ218" s="5"/>
      <c r="BA218" s="5"/>
    </row>
    <row r="219" spans="1:53" x14ac:dyDescent="0.25">
      <c r="A219" s="5" t="str">
        <f t="shared" si="7"/>
        <v>Loan-to-deposit ratio201203</v>
      </c>
      <c r="B219" s="6">
        <v>201203</v>
      </c>
      <c r="C219" s="7">
        <v>34</v>
      </c>
      <c r="D219" s="6" t="s">
        <v>39</v>
      </c>
      <c r="E219" s="6">
        <v>0.86924573810000005</v>
      </c>
      <c r="F219" s="6">
        <v>1.0511052053000001</v>
      </c>
      <c r="G219" s="6">
        <v>1.2526356544999999</v>
      </c>
      <c r="H219" s="6">
        <v>1.281594219</v>
      </c>
      <c r="I219" s="6">
        <v>1.1800353016</v>
      </c>
      <c r="J219" s="6">
        <v>1.4832567471</v>
      </c>
      <c r="K219" s="6">
        <v>2.0026693137999998</v>
      </c>
      <c r="L219" s="8">
        <v>16171980000000</v>
      </c>
      <c r="M219" s="8">
        <v>13704658000000</v>
      </c>
      <c r="N219" s="6">
        <v>1.1261151810000001</v>
      </c>
      <c r="O219" s="6">
        <v>1.2750092755</v>
      </c>
      <c r="P219" s="5"/>
      <c r="Q219" s="5"/>
      <c r="R219" s="5"/>
      <c r="S219" s="9"/>
      <c r="T219" s="9"/>
      <c r="U219" s="5"/>
      <c r="V219" s="5" t="str">
        <f t="shared" si="6"/>
        <v>Net interest income to total operating income8</v>
      </c>
      <c r="W219" s="10">
        <v>201309</v>
      </c>
      <c r="X219" s="11">
        <v>26</v>
      </c>
      <c r="Y219" s="10" t="s">
        <v>34</v>
      </c>
      <c r="Z219" s="11">
        <v>5</v>
      </c>
      <c r="AA219" s="11">
        <v>0.70984453960000005</v>
      </c>
      <c r="AB219" s="11">
        <v>8</v>
      </c>
      <c r="AC219" s="5"/>
      <c r="AD219" s="9"/>
      <c r="AE219" s="5"/>
      <c r="AF219" s="5"/>
      <c r="AG219" s="5"/>
      <c r="AH219" s="5"/>
      <c r="AI219" s="5"/>
      <c r="AJ219" s="5"/>
      <c r="AK219" s="5"/>
      <c r="AL219" s="5"/>
      <c r="AM219" s="5"/>
      <c r="AN219" s="5"/>
      <c r="AO219" s="5"/>
      <c r="AP219" s="5"/>
      <c r="AQ219" s="5"/>
      <c r="AR219" s="5"/>
      <c r="AS219" s="5"/>
      <c r="AT219" s="5"/>
      <c r="AU219" s="5"/>
      <c r="AV219" s="5"/>
      <c r="AW219" s="5"/>
      <c r="AX219" s="5"/>
      <c r="AY219" s="5"/>
      <c r="AZ219" s="5"/>
      <c r="BA219" s="5"/>
    </row>
    <row r="220" spans="1:53" x14ac:dyDescent="0.25">
      <c r="A220" s="5" t="str">
        <f t="shared" si="7"/>
        <v>Loan-to-deposit ratio201206</v>
      </c>
      <c r="B220" s="6">
        <v>201206</v>
      </c>
      <c r="C220" s="7">
        <v>34</v>
      </c>
      <c r="D220" s="6" t="s">
        <v>39</v>
      </c>
      <c r="E220" s="6">
        <v>0.87240296279999996</v>
      </c>
      <c r="F220" s="6">
        <v>1.0662278271000001</v>
      </c>
      <c r="G220" s="6">
        <v>1.2586378545000001</v>
      </c>
      <c r="H220" s="6">
        <v>1.2920868561000001</v>
      </c>
      <c r="I220" s="6">
        <v>1.1774071248</v>
      </c>
      <c r="J220" s="6">
        <v>1.4337006106000001</v>
      </c>
      <c r="K220" s="6">
        <v>1.9355475814000001</v>
      </c>
      <c r="L220" s="8">
        <v>16467592000000</v>
      </c>
      <c r="M220" s="8">
        <v>13986319000000</v>
      </c>
      <c r="N220" s="6">
        <v>1.1631594741</v>
      </c>
      <c r="O220" s="6">
        <v>1.2865819356999999</v>
      </c>
      <c r="P220" s="5"/>
      <c r="Q220" s="5"/>
      <c r="R220" s="5"/>
      <c r="S220" s="9"/>
      <c r="T220" s="9"/>
      <c r="U220" s="5"/>
      <c r="V220" s="5" t="str">
        <f t="shared" si="6"/>
        <v>Net interest income to total operating income9</v>
      </c>
      <c r="W220" s="10">
        <v>201309</v>
      </c>
      <c r="X220" s="11">
        <v>26</v>
      </c>
      <c r="Y220" s="10" t="s">
        <v>34</v>
      </c>
      <c r="Z220" s="11">
        <v>3</v>
      </c>
      <c r="AA220" s="11">
        <v>0.66112599829999996</v>
      </c>
      <c r="AB220" s="11">
        <v>9</v>
      </c>
      <c r="AC220" s="5"/>
      <c r="AD220" s="9"/>
      <c r="AE220" s="5"/>
      <c r="AF220" s="5"/>
      <c r="AG220" s="5"/>
      <c r="AH220" s="5"/>
      <c r="AI220" s="5"/>
      <c r="AJ220" s="5"/>
      <c r="AK220" s="5"/>
      <c r="AL220" s="5"/>
      <c r="AM220" s="5"/>
      <c r="AN220" s="5"/>
      <c r="AO220" s="5"/>
      <c r="AP220" s="5"/>
      <c r="AQ220" s="5"/>
      <c r="AR220" s="5"/>
      <c r="AS220" s="5"/>
      <c r="AT220" s="5"/>
      <c r="AU220" s="5"/>
      <c r="AV220" s="5"/>
      <c r="AW220" s="5"/>
      <c r="AX220" s="5"/>
      <c r="AY220" s="5"/>
      <c r="AZ220" s="5"/>
      <c r="BA220" s="5"/>
    </row>
    <row r="221" spans="1:53" x14ac:dyDescent="0.25">
      <c r="A221" s="5" t="str">
        <f t="shared" si="7"/>
        <v>Loan-to-deposit ratio201209</v>
      </c>
      <c r="B221" s="6">
        <v>201209</v>
      </c>
      <c r="C221" s="7">
        <v>34</v>
      </c>
      <c r="D221" s="6" t="s">
        <v>39</v>
      </c>
      <c r="E221" s="6">
        <v>0.86564622189999996</v>
      </c>
      <c r="F221" s="6">
        <v>1.063530884</v>
      </c>
      <c r="G221" s="6">
        <v>1.2460692581999999</v>
      </c>
      <c r="H221" s="6">
        <v>1.2709606118000001</v>
      </c>
      <c r="I221" s="6">
        <v>1.1624451841000001</v>
      </c>
      <c r="J221" s="6">
        <v>1.3709185857999999</v>
      </c>
      <c r="K221" s="6">
        <v>1.9295779437</v>
      </c>
      <c r="L221" s="8">
        <v>16378767000000</v>
      </c>
      <c r="M221" s="8">
        <v>14089926000000</v>
      </c>
      <c r="N221" s="6">
        <v>1.1594481634</v>
      </c>
      <c r="O221" s="6">
        <v>1.2611122103000001</v>
      </c>
      <c r="P221" s="5"/>
      <c r="Q221" s="5"/>
      <c r="R221" s="5"/>
      <c r="S221" s="9"/>
      <c r="T221" s="9"/>
      <c r="U221" s="5"/>
      <c r="V221" s="5" t="str">
        <f t="shared" si="6"/>
        <v>Net interest income to total operating income10</v>
      </c>
      <c r="W221" s="10">
        <v>201309</v>
      </c>
      <c r="X221" s="11">
        <v>26</v>
      </c>
      <c r="Y221" s="10" t="s">
        <v>34</v>
      </c>
      <c r="Z221" s="11">
        <v>11</v>
      </c>
      <c r="AA221" s="11">
        <v>0.62453025929999995</v>
      </c>
      <c r="AB221" s="11">
        <v>10</v>
      </c>
      <c r="AC221" s="5"/>
      <c r="AD221" s="9"/>
      <c r="AE221" s="5"/>
      <c r="AF221" s="5"/>
      <c r="AG221" s="5"/>
      <c r="AH221" s="5"/>
      <c r="AI221" s="5"/>
      <c r="AJ221" s="5"/>
      <c r="AK221" s="5"/>
      <c r="AL221" s="5"/>
      <c r="AM221" s="5"/>
      <c r="AN221" s="5"/>
      <c r="AO221" s="5"/>
      <c r="AP221" s="5"/>
      <c r="AQ221" s="5"/>
      <c r="AR221" s="5"/>
      <c r="AS221" s="5"/>
      <c r="AT221" s="5"/>
      <c r="AU221" s="5"/>
      <c r="AV221" s="5"/>
      <c r="AW221" s="5"/>
      <c r="AX221" s="5"/>
      <c r="AY221" s="5"/>
      <c r="AZ221" s="5"/>
      <c r="BA221" s="5"/>
    </row>
    <row r="222" spans="1:53" x14ac:dyDescent="0.25">
      <c r="A222" s="5" t="str">
        <f t="shared" si="7"/>
        <v>Loan-to-deposit ratio201212</v>
      </c>
      <c r="B222" s="6">
        <v>201212</v>
      </c>
      <c r="C222" s="7">
        <v>34</v>
      </c>
      <c r="D222" s="6" t="s">
        <v>39</v>
      </c>
      <c r="E222" s="6">
        <v>0.86825751630000003</v>
      </c>
      <c r="F222" s="6">
        <v>1.0361525643</v>
      </c>
      <c r="G222" s="6">
        <v>1.1906793369999999</v>
      </c>
      <c r="H222" s="6">
        <v>1.2566742978000001</v>
      </c>
      <c r="I222" s="6">
        <v>1.1568519938999999</v>
      </c>
      <c r="J222" s="6">
        <v>1.3571076287999999</v>
      </c>
      <c r="K222" s="6">
        <v>2.0052889181000002</v>
      </c>
      <c r="L222" s="8">
        <v>15765910000000</v>
      </c>
      <c r="M222" s="8">
        <v>13628287000000</v>
      </c>
      <c r="N222" s="6">
        <v>1.133717649</v>
      </c>
      <c r="O222" s="6">
        <v>1.197460725</v>
      </c>
      <c r="P222" s="5"/>
      <c r="Q222" s="5"/>
      <c r="R222" s="5"/>
      <c r="S222" s="9"/>
      <c r="T222" s="9"/>
      <c r="U222" s="5"/>
      <c r="V222" s="5" t="str">
        <f t="shared" si="6"/>
        <v>Net interest income to total operating income11</v>
      </c>
      <c r="W222" s="10">
        <v>201309</v>
      </c>
      <c r="X222" s="11">
        <v>26</v>
      </c>
      <c r="Y222" s="10" t="s">
        <v>34</v>
      </c>
      <c r="Z222" s="11" t="s">
        <v>40</v>
      </c>
      <c r="AA222" s="11">
        <v>0.60894740570000006</v>
      </c>
      <c r="AB222" s="11">
        <v>11</v>
      </c>
      <c r="AC222" s="5"/>
      <c r="AD222" s="9"/>
      <c r="AE222" s="5"/>
      <c r="AF222" s="5"/>
      <c r="AG222" s="5"/>
      <c r="AH222" s="5"/>
      <c r="AI222" s="5"/>
      <c r="AJ222" s="5"/>
      <c r="AK222" s="5"/>
      <c r="AL222" s="5"/>
      <c r="AM222" s="5"/>
      <c r="AN222" s="5"/>
      <c r="AO222" s="5"/>
      <c r="AP222" s="5"/>
      <c r="AQ222" s="5"/>
      <c r="AR222" s="5"/>
      <c r="AS222" s="5"/>
      <c r="AT222" s="5"/>
      <c r="AU222" s="5"/>
      <c r="AV222" s="5"/>
      <c r="AW222" s="5"/>
      <c r="AX222" s="5"/>
      <c r="AY222" s="5"/>
      <c r="AZ222" s="5"/>
      <c r="BA222" s="5"/>
    </row>
    <row r="223" spans="1:53" x14ac:dyDescent="0.25">
      <c r="A223" s="5" t="str">
        <f t="shared" si="7"/>
        <v>Loan-to-deposit ratio201303</v>
      </c>
      <c r="B223" s="6">
        <v>201303</v>
      </c>
      <c r="C223" s="7">
        <v>34</v>
      </c>
      <c r="D223" s="6" t="s">
        <v>39</v>
      </c>
      <c r="E223" s="6">
        <v>0.86851010319999999</v>
      </c>
      <c r="F223" s="6">
        <v>1.0128976399</v>
      </c>
      <c r="G223" s="6">
        <v>1.1676202093000001</v>
      </c>
      <c r="H223" s="6">
        <v>1.2339917243</v>
      </c>
      <c r="I223" s="6">
        <v>1.1710664949</v>
      </c>
      <c r="J223" s="6">
        <v>1.3065835463</v>
      </c>
      <c r="K223" s="6">
        <v>1.9951591548000001</v>
      </c>
      <c r="L223" s="8">
        <v>16121534000000</v>
      </c>
      <c r="M223" s="8">
        <v>13766540000000</v>
      </c>
      <c r="N223" s="6">
        <v>1.1195648456</v>
      </c>
      <c r="O223" s="6">
        <v>1.1681250017</v>
      </c>
      <c r="P223" s="5"/>
      <c r="Q223" s="5"/>
      <c r="R223" s="5"/>
      <c r="S223" s="9"/>
      <c r="T223" s="9"/>
      <c r="U223" s="5"/>
      <c r="V223" s="5" t="str">
        <f t="shared" si="6"/>
        <v>Net interest income to total operating income12</v>
      </c>
      <c r="W223" s="10">
        <v>201309</v>
      </c>
      <c r="X223" s="11">
        <v>26</v>
      </c>
      <c r="Y223" s="10" t="s">
        <v>34</v>
      </c>
      <c r="Z223" s="11" t="s">
        <v>44</v>
      </c>
      <c r="AA223" s="11">
        <v>0.60276693100000001</v>
      </c>
      <c r="AB223" s="11">
        <v>12</v>
      </c>
      <c r="AC223" s="5"/>
      <c r="AD223" s="9"/>
      <c r="AE223" s="5"/>
      <c r="AF223" s="5"/>
      <c r="AG223" s="5"/>
      <c r="AH223" s="5"/>
      <c r="AI223" s="5"/>
      <c r="AJ223" s="5"/>
      <c r="AK223" s="5"/>
      <c r="AL223" s="5"/>
      <c r="AM223" s="5"/>
      <c r="AN223" s="5"/>
      <c r="AO223" s="5"/>
      <c r="AP223" s="5"/>
      <c r="AQ223" s="5"/>
      <c r="AR223" s="5"/>
      <c r="AS223" s="5"/>
      <c r="AT223" s="5"/>
      <c r="AU223" s="5"/>
      <c r="AV223" s="5"/>
      <c r="AW223" s="5"/>
      <c r="AX223" s="5"/>
      <c r="AY223" s="5"/>
      <c r="AZ223" s="5"/>
      <c r="BA223" s="5"/>
    </row>
    <row r="224" spans="1:53" x14ac:dyDescent="0.25">
      <c r="A224" s="5" t="str">
        <f t="shared" si="7"/>
        <v>Loan-to-deposit ratio201306</v>
      </c>
      <c r="B224" s="6">
        <v>201306</v>
      </c>
      <c r="C224" s="7">
        <v>34</v>
      </c>
      <c r="D224" s="6" t="s">
        <v>39</v>
      </c>
      <c r="E224" s="6">
        <v>0.86832979580000003</v>
      </c>
      <c r="F224" s="6">
        <v>0.99861376589999995</v>
      </c>
      <c r="G224" s="6">
        <v>1.1495833606000001</v>
      </c>
      <c r="H224" s="6">
        <v>1.21626396</v>
      </c>
      <c r="I224" s="6">
        <v>1.1409429578000001</v>
      </c>
      <c r="J224" s="6">
        <v>1.3047613436000001</v>
      </c>
      <c r="K224" s="6">
        <v>1.8229660512999999</v>
      </c>
      <c r="L224" s="8">
        <v>15796117000000</v>
      </c>
      <c r="M224" s="8">
        <v>13844791000000</v>
      </c>
      <c r="N224" s="6">
        <v>1.0882511800000001</v>
      </c>
      <c r="O224" s="6">
        <v>1.1536258025999999</v>
      </c>
      <c r="P224" s="5"/>
      <c r="Q224" s="5"/>
      <c r="R224" s="5"/>
      <c r="S224" s="9"/>
      <c r="T224" s="9"/>
      <c r="U224" s="5"/>
      <c r="V224" s="5" t="str">
        <f t="shared" si="6"/>
        <v>Net interest income to total operating income13</v>
      </c>
      <c r="W224" s="10">
        <v>201309</v>
      </c>
      <c r="X224" s="11">
        <v>26</v>
      </c>
      <c r="Y224" s="10" t="s">
        <v>34</v>
      </c>
      <c r="Z224" s="11">
        <v>6</v>
      </c>
      <c r="AA224" s="11">
        <v>0.59117169530000002</v>
      </c>
      <c r="AB224" s="11">
        <v>13</v>
      </c>
      <c r="AC224" s="5"/>
      <c r="AD224" s="9"/>
      <c r="AE224" s="5"/>
      <c r="AF224" s="5"/>
      <c r="AG224" s="5"/>
      <c r="AH224" s="5"/>
      <c r="AI224" s="5"/>
      <c r="AJ224" s="5"/>
      <c r="AK224" s="5"/>
      <c r="AL224" s="5"/>
      <c r="AM224" s="5"/>
      <c r="AN224" s="5"/>
      <c r="AO224" s="5"/>
      <c r="AP224" s="5"/>
      <c r="AQ224" s="5"/>
      <c r="AR224" s="5"/>
      <c r="AS224" s="5"/>
      <c r="AT224" s="5"/>
      <c r="AU224" s="5"/>
      <c r="AV224" s="5"/>
      <c r="AW224" s="5"/>
      <c r="AX224" s="5"/>
      <c r="AY224" s="5"/>
      <c r="AZ224" s="5"/>
      <c r="BA224" s="5"/>
    </row>
    <row r="225" spans="1:53" x14ac:dyDescent="0.25">
      <c r="A225" s="5" t="str">
        <f t="shared" si="7"/>
        <v>Loan-to-deposit ratio201309</v>
      </c>
      <c r="B225" s="6">
        <v>201309</v>
      </c>
      <c r="C225" s="7">
        <v>34</v>
      </c>
      <c r="D225" s="6" t="s">
        <v>39</v>
      </c>
      <c r="E225" s="6">
        <v>0.86077956349999996</v>
      </c>
      <c r="F225" s="6">
        <v>0.97805168450000002</v>
      </c>
      <c r="G225" s="6">
        <v>1.1464264367000001</v>
      </c>
      <c r="H225" s="6">
        <v>1.2079433366000001</v>
      </c>
      <c r="I225" s="6">
        <v>1.1468088873</v>
      </c>
      <c r="J225" s="6">
        <v>1.3209589563999999</v>
      </c>
      <c r="K225" s="6">
        <v>1.8388845807</v>
      </c>
      <c r="L225" s="8">
        <v>15674008000000</v>
      </c>
      <c r="M225" s="8">
        <v>13667498000000</v>
      </c>
      <c r="N225" s="6">
        <v>1.0867881429999999</v>
      </c>
      <c r="O225" s="6">
        <v>1.1498727607999999</v>
      </c>
      <c r="P225" s="5"/>
      <c r="Q225" s="5"/>
      <c r="R225" s="5"/>
      <c r="S225" s="9"/>
      <c r="T225" s="9"/>
      <c r="U225" s="5"/>
      <c r="V225" s="5" t="str">
        <f t="shared" si="6"/>
        <v>Net interest income to total operating income14</v>
      </c>
      <c r="W225" s="10">
        <v>201309</v>
      </c>
      <c r="X225" s="11">
        <v>26</v>
      </c>
      <c r="Y225" s="10" t="s">
        <v>34</v>
      </c>
      <c r="Z225" s="11" t="s">
        <v>29</v>
      </c>
      <c r="AA225" s="11">
        <v>0.58239636139999995</v>
      </c>
      <c r="AB225" s="11">
        <v>14</v>
      </c>
      <c r="AC225" s="5"/>
      <c r="AD225" s="9"/>
      <c r="AE225" s="5"/>
      <c r="AF225" s="5"/>
      <c r="AG225" s="5"/>
      <c r="AH225" s="5"/>
      <c r="AI225" s="5"/>
      <c r="AJ225" s="5"/>
      <c r="AK225" s="5"/>
      <c r="AL225" s="5"/>
      <c r="AM225" s="5"/>
      <c r="AN225" s="5"/>
      <c r="AO225" s="5"/>
      <c r="AP225" s="5"/>
      <c r="AQ225" s="5"/>
      <c r="AR225" s="5"/>
      <c r="AS225" s="5"/>
      <c r="AT225" s="5"/>
      <c r="AU225" s="5"/>
      <c r="AV225" s="5"/>
      <c r="AW225" s="5"/>
      <c r="AX225" s="5"/>
      <c r="AY225" s="5"/>
      <c r="AZ225" s="5"/>
      <c r="BA225" s="5"/>
    </row>
    <row r="226" spans="1:53" x14ac:dyDescent="0.25">
      <c r="A226" s="5" t="str">
        <f t="shared" si="7"/>
        <v>Customer deposits to total liabilities200912</v>
      </c>
      <c r="B226" s="6">
        <v>200912</v>
      </c>
      <c r="C226" s="7">
        <v>35</v>
      </c>
      <c r="D226" s="6" t="s">
        <v>41</v>
      </c>
      <c r="E226" s="6">
        <v>0.1847549621</v>
      </c>
      <c r="F226" s="6">
        <v>0.35635502790000001</v>
      </c>
      <c r="G226" s="6">
        <v>0.49743984899999999</v>
      </c>
      <c r="H226" s="6">
        <v>0.48002427289999999</v>
      </c>
      <c r="I226" s="6">
        <v>0.4056429835</v>
      </c>
      <c r="J226" s="6">
        <v>0.59216082650000001</v>
      </c>
      <c r="K226" s="6">
        <v>0.78886327649999999</v>
      </c>
      <c r="L226" s="8">
        <v>9607082700000</v>
      </c>
      <c r="M226" s="8">
        <v>23683591000000</v>
      </c>
      <c r="N226" s="6">
        <v>0.40464720189999998</v>
      </c>
      <c r="O226" s="6">
        <v>0.52439084160000005</v>
      </c>
      <c r="P226" s="5"/>
      <c r="Q226" s="5"/>
      <c r="R226" s="5"/>
      <c r="S226" s="9"/>
      <c r="T226" s="9"/>
      <c r="U226" s="5"/>
      <c r="V226" s="5" t="str">
        <f t="shared" si="6"/>
        <v>Net interest income to total operating income15</v>
      </c>
      <c r="W226" s="10">
        <v>201309</v>
      </c>
      <c r="X226" s="11">
        <v>26</v>
      </c>
      <c r="Y226" s="10" t="s">
        <v>34</v>
      </c>
      <c r="Z226" s="11">
        <v>10</v>
      </c>
      <c r="AA226" s="11">
        <v>0.57191963430000003</v>
      </c>
      <c r="AB226" s="11">
        <v>15</v>
      </c>
      <c r="AC226" s="5"/>
      <c r="AD226" s="9"/>
      <c r="AE226" s="5"/>
      <c r="AF226" s="5"/>
      <c r="AG226" s="5"/>
      <c r="AH226" s="5"/>
      <c r="AI226" s="5"/>
      <c r="AJ226" s="5"/>
      <c r="AK226" s="5"/>
      <c r="AL226" s="5"/>
      <c r="AM226" s="5"/>
      <c r="AN226" s="5"/>
      <c r="AO226" s="5"/>
      <c r="AP226" s="5"/>
      <c r="AQ226" s="5"/>
      <c r="AR226" s="5"/>
      <c r="AS226" s="5"/>
      <c r="AT226" s="5"/>
      <c r="AU226" s="5"/>
      <c r="AV226" s="5"/>
      <c r="AW226" s="5"/>
      <c r="AX226" s="5"/>
      <c r="AY226" s="5"/>
      <c r="AZ226" s="5"/>
      <c r="BA226" s="5"/>
    </row>
    <row r="227" spans="1:53" x14ac:dyDescent="0.25">
      <c r="A227" s="5" t="str">
        <f t="shared" si="7"/>
        <v>Customer deposits to total liabilities201003</v>
      </c>
      <c r="B227" s="6">
        <v>201003</v>
      </c>
      <c r="C227" s="7">
        <v>35</v>
      </c>
      <c r="D227" s="6" t="s">
        <v>41</v>
      </c>
      <c r="E227" s="6">
        <v>0.19888383230000001</v>
      </c>
      <c r="F227" s="6">
        <v>0.34985061690000002</v>
      </c>
      <c r="G227" s="6">
        <v>0.49471706189999998</v>
      </c>
      <c r="H227" s="6">
        <v>0.47421721680000001</v>
      </c>
      <c r="I227" s="6">
        <v>0.3971938632</v>
      </c>
      <c r="J227" s="6">
        <v>0.58082635999999999</v>
      </c>
      <c r="K227" s="6">
        <v>0.8008526292</v>
      </c>
      <c r="L227" s="8">
        <v>9786350300000</v>
      </c>
      <c r="M227" s="8">
        <v>24638725000000</v>
      </c>
      <c r="N227" s="6">
        <v>0.39944163669999999</v>
      </c>
      <c r="O227" s="6">
        <v>0.51570564220000004</v>
      </c>
      <c r="P227" s="5"/>
      <c r="Q227" s="5"/>
      <c r="R227" s="5"/>
      <c r="S227" s="9"/>
      <c r="T227" s="9"/>
      <c r="U227" s="5"/>
      <c r="V227" s="5" t="str">
        <f t="shared" si="6"/>
        <v>Net interest income to total operating income16</v>
      </c>
      <c r="W227" s="10">
        <v>201309</v>
      </c>
      <c r="X227" s="11">
        <v>26</v>
      </c>
      <c r="Y227" s="10" t="s">
        <v>34</v>
      </c>
      <c r="Z227" s="11" t="s">
        <v>23</v>
      </c>
      <c r="AA227" s="11">
        <v>0.54041784000000004</v>
      </c>
      <c r="AB227" s="11">
        <v>16</v>
      </c>
      <c r="AC227" s="5"/>
      <c r="AD227" s="9"/>
      <c r="AE227" s="5"/>
      <c r="AF227" s="5"/>
      <c r="AG227" s="5"/>
      <c r="AH227" s="5"/>
      <c r="AI227" s="5"/>
      <c r="AJ227" s="5"/>
      <c r="AK227" s="5"/>
      <c r="AL227" s="5"/>
      <c r="AM227" s="5"/>
      <c r="AN227" s="5"/>
      <c r="AO227" s="5"/>
      <c r="AP227" s="5"/>
      <c r="AQ227" s="5"/>
      <c r="AR227" s="5"/>
      <c r="AS227" s="5"/>
      <c r="AT227" s="5"/>
      <c r="AU227" s="5"/>
      <c r="AV227" s="5"/>
      <c r="AW227" s="5"/>
      <c r="AX227" s="5"/>
      <c r="AY227" s="5"/>
      <c r="AZ227" s="5"/>
      <c r="BA227" s="5"/>
    </row>
    <row r="228" spans="1:53" x14ac:dyDescent="0.25">
      <c r="A228" s="5" t="str">
        <f t="shared" si="7"/>
        <v>Customer deposits to total liabilities201006</v>
      </c>
      <c r="B228" s="6">
        <v>201006</v>
      </c>
      <c r="C228" s="7">
        <v>35</v>
      </c>
      <c r="D228" s="6" t="s">
        <v>41</v>
      </c>
      <c r="E228" s="6">
        <v>0.21134112599999999</v>
      </c>
      <c r="F228" s="6">
        <v>0.33679760800000003</v>
      </c>
      <c r="G228" s="6">
        <v>0.43807456919999999</v>
      </c>
      <c r="H228" s="6">
        <v>0.46710331890000001</v>
      </c>
      <c r="I228" s="6">
        <v>0.39777526479999997</v>
      </c>
      <c r="J228" s="6">
        <v>0.56762158890000003</v>
      </c>
      <c r="K228" s="6">
        <v>0.81303419929999998</v>
      </c>
      <c r="L228" s="8">
        <v>10198774000000</v>
      </c>
      <c r="M228" s="8">
        <v>25639538000000</v>
      </c>
      <c r="N228" s="6">
        <v>0.3885027821</v>
      </c>
      <c r="O228" s="6">
        <v>0.49197503269999998</v>
      </c>
      <c r="P228" s="5"/>
      <c r="Q228" s="5"/>
      <c r="R228" s="5"/>
      <c r="S228" s="9"/>
      <c r="T228" s="9"/>
      <c r="U228" s="5"/>
      <c r="V228" s="5" t="str">
        <f t="shared" si="6"/>
        <v>Net interest income to total operating income17</v>
      </c>
      <c r="W228" s="10">
        <v>201309</v>
      </c>
      <c r="X228" s="11">
        <v>26</v>
      </c>
      <c r="Y228" s="10" t="s">
        <v>34</v>
      </c>
      <c r="Z228" s="11" t="s">
        <v>31</v>
      </c>
      <c r="AA228" s="11">
        <v>0.52942650930000001</v>
      </c>
      <c r="AB228" s="11">
        <v>17</v>
      </c>
      <c r="AC228" s="5"/>
      <c r="AD228" s="9"/>
      <c r="AE228" s="5"/>
      <c r="AF228" s="5"/>
      <c r="AG228" s="5"/>
      <c r="AH228" s="5"/>
      <c r="AI228" s="5"/>
      <c r="AJ228" s="5"/>
      <c r="AK228" s="5"/>
      <c r="AL228" s="5"/>
      <c r="AM228" s="5"/>
      <c r="AN228" s="5"/>
      <c r="AO228" s="5"/>
      <c r="AP228" s="5"/>
      <c r="AQ228" s="5"/>
      <c r="AR228" s="5"/>
      <c r="AS228" s="5"/>
      <c r="AT228" s="5"/>
      <c r="AU228" s="5"/>
      <c r="AV228" s="5"/>
      <c r="AW228" s="5"/>
      <c r="AX228" s="5"/>
      <c r="AY228" s="5"/>
      <c r="AZ228" s="5"/>
      <c r="BA228" s="5"/>
    </row>
    <row r="229" spans="1:53" x14ac:dyDescent="0.25">
      <c r="A229" s="5" t="str">
        <f t="shared" si="7"/>
        <v>Customer deposits to total liabilities201009</v>
      </c>
      <c r="B229" s="6">
        <v>201009</v>
      </c>
      <c r="C229" s="7">
        <v>35</v>
      </c>
      <c r="D229" s="6" t="s">
        <v>41</v>
      </c>
      <c r="E229" s="6">
        <v>0.2224069199</v>
      </c>
      <c r="F229" s="6">
        <v>0.35254836509999998</v>
      </c>
      <c r="G229" s="6">
        <v>0.47416302649999997</v>
      </c>
      <c r="H229" s="6">
        <v>0.47735554969999999</v>
      </c>
      <c r="I229" s="6">
        <v>0.4064083034</v>
      </c>
      <c r="J229" s="6">
        <v>0.58070476500000001</v>
      </c>
      <c r="K229" s="6">
        <v>0.81126783530000002</v>
      </c>
      <c r="L229" s="8">
        <v>10426155000000</v>
      </c>
      <c r="M229" s="8">
        <v>25654385000000</v>
      </c>
      <c r="N229" s="6">
        <v>0.41091595489999999</v>
      </c>
      <c r="O229" s="6">
        <v>0.51511603689999996</v>
      </c>
      <c r="P229" s="5"/>
      <c r="Q229" s="5"/>
      <c r="R229" s="5"/>
      <c r="S229" s="9"/>
      <c r="T229" s="9"/>
      <c r="U229" s="5"/>
      <c r="V229" s="5" t="str">
        <f t="shared" si="6"/>
        <v>Net interest income to total operating income18</v>
      </c>
      <c r="W229" s="10">
        <v>201309</v>
      </c>
      <c r="X229" s="11">
        <v>26</v>
      </c>
      <c r="Y229" s="10" t="s">
        <v>34</v>
      </c>
      <c r="Z229" s="11">
        <v>9</v>
      </c>
      <c r="AA229" s="11">
        <v>0.50410149309999996</v>
      </c>
      <c r="AB229" s="11">
        <v>18</v>
      </c>
      <c r="AC229" s="5"/>
      <c r="AD229" s="9"/>
      <c r="AE229" s="5"/>
      <c r="AF229" s="5"/>
      <c r="AG229" s="5"/>
      <c r="AH229" s="5"/>
      <c r="AI229" s="5"/>
      <c r="AJ229" s="5"/>
      <c r="AK229" s="5"/>
      <c r="AL229" s="5"/>
      <c r="AM229" s="5"/>
      <c r="AN229" s="5"/>
      <c r="AO229" s="5"/>
      <c r="AP229" s="5"/>
      <c r="AQ229" s="5"/>
      <c r="AR229" s="5"/>
      <c r="AS229" s="5"/>
      <c r="AT229" s="5"/>
      <c r="AU229" s="5"/>
      <c r="AV229" s="5"/>
      <c r="AW229" s="5"/>
      <c r="AX229" s="5"/>
      <c r="AY229" s="5"/>
      <c r="AZ229" s="5"/>
      <c r="BA229" s="5"/>
    </row>
    <row r="230" spans="1:53" x14ac:dyDescent="0.25">
      <c r="A230" s="5" t="str">
        <f t="shared" si="7"/>
        <v>Customer deposits to total liabilities201012</v>
      </c>
      <c r="B230" s="6">
        <v>201012</v>
      </c>
      <c r="C230" s="7">
        <v>35</v>
      </c>
      <c r="D230" s="6" t="s">
        <v>41</v>
      </c>
      <c r="E230" s="6">
        <v>0.23230203020000001</v>
      </c>
      <c r="F230" s="6">
        <v>0.3748226026</v>
      </c>
      <c r="G230" s="6">
        <v>0.4794873275</v>
      </c>
      <c r="H230" s="6">
        <v>0.49246806259999998</v>
      </c>
      <c r="I230" s="6">
        <v>0.42629275420000001</v>
      </c>
      <c r="J230" s="6">
        <v>0.59943572499999997</v>
      </c>
      <c r="K230" s="6">
        <v>0.84362533510000004</v>
      </c>
      <c r="L230" s="8">
        <v>10516462000000</v>
      </c>
      <c r="M230" s="8">
        <v>24669578000000</v>
      </c>
      <c r="N230" s="6">
        <v>0.41855307289999999</v>
      </c>
      <c r="O230" s="6">
        <v>0.52470063789999999</v>
      </c>
      <c r="P230" s="5"/>
      <c r="Q230" s="5"/>
      <c r="R230" s="5"/>
      <c r="S230" s="9"/>
      <c r="T230" s="9"/>
      <c r="U230" s="5"/>
      <c r="V230" s="5" t="str">
        <f t="shared" si="6"/>
        <v>Net interest income to total operating income19</v>
      </c>
      <c r="W230" s="10">
        <v>201309</v>
      </c>
      <c r="X230" s="11">
        <v>26</v>
      </c>
      <c r="Y230" s="10" t="s">
        <v>34</v>
      </c>
      <c r="Z230" s="11" t="s">
        <v>35</v>
      </c>
      <c r="AA230" s="11">
        <v>0.4622343351</v>
      </c>
      <c r="AB230" s="11">
        <v>19</v>
      </c>
      <c r="AC230" s="5"/>
      <c r="AD230" s="9"/>
      <c r="AE230" s="5"/>
      <c r="AF230" s="5"/>
      <c r="AG230" s="5"/>
      <c r="AH230" s="5"/>
      <c r="AI230" s="5"/>
      <c r="AJ230" s="5"/>
      <c r="AK230" s="5"/>
      <c r="AL230" s="5"/>
      <c r="AM230" s="5"/>
      <c r="AN230" s="5"/>
      <c r="AO230" s="5"/>
      <c r="AP230" s="5"/>
      <c r="AQ230" s="5"/>
      <c r="AR230" s="5"/>
      <c r="AS230" s="5"/>
      <c r="AT230" s="5"/>
      <c r="AU230" s="5"/>
      <c r="AV230" s="5"/>
      <c r="AW230" s="5"/>
      <c r="AX230" s="5"/>
      <c r="AY230" s="5"/>
      <c r="AZ230" s="5"/>
      <c r="BA230" s="5"/>
    </row>
    <row r="231" spans="1:53" x14ac:dyDescent="0.25">
      <c r="A231" s="5" t="str">
        <f t="shared" si="7"/>
        <v>Customer deposits to total liabilities201103</v>
      </c>
      <c r="B231" s="6">
        <v>201103</v>
      </c>
      <c r="C231" s="7">
        <v>35</v>
      </c>
      <c r="D231" s="6" t="s">
        <v>41</v>
      </c>
      <c r="E231" s="6">
        <v>0.2399440866</v>
      </c>
      <c r="F231" s="6">
        <v>0.39442772170000001</v>
      </c>
      <c r="G231" s="6">
        <v>0.4880597854</v>
      </c>
      <c r="H231" s="6">
        <v>0.4937460602</v>
      </c>
      <c r="I231" s="6">
        <v>0.43172661620000002</v>
      </c>
      <c r="J231" s="6">
        <v>0.6028208545</v>
      </c>
      <c r="K231" s="6">
        <v>0.84675173670000004</v>
      </c>
      <c r="L231" s="8">
        <v>10470642000000</v>
      </c>
      <c r="M231" s="8">
        <v>24252945000000</v>
      </c>
      <c r="N231" s="6">
        <v>0.42482856419999998</v>
      </c>
      <c r="O231" s="6">
        <v>0.51054626700000005</v>
      </c>
      <c r="P231" s="5"/>
      <c r="Q231" s="5"/>
      <c r="R231" s="5"/>
      <c r="S231" s="9"/>
      <c r="T231" s="9"/>
      <c r="U231" s="5"/>
      <c r="V231" s="5" t="str">
        <f t="shared" si="6"/>
        <v>Net interest income to total operating income20</v>
      </c>
      <c r="W231" s="10">
        <v>201309</v>
      </c>
      <c r="X231" s="11">
        <v>26</v>
      </c>
      <c r="Y231" s="10" t="s">
        <v>34</v>
      </c>
      <c r="Z231" s="11" t="s">
        <v>38</v>
      </c>
      <c r="AA231" s="11">
        <v>0.42565655479999998</v>
      </c>
      <c r="AB231" s="11">
        <v>20</v>
      </c>
      <c r="AC231" s="5"/>
      <c r="AD231" s="9"/>
      <c r="AE231" s="5"/>
      <c r="AF231" s="5"/>
      <c r="AG231" s="5"/>
      <c r="AH231" s="5"/>
      <c r="AI231" s="5"/>
      <c r="AJ231" s="5"/>
      <c r="AK231" s="5"/>
      <c r="AL231" s="5"/>
      <c r="AM231" s="5"/>
      <c r="AN231" s="5"/>
      <c r="AO231" s="5"/>
      <c r="AP231" s="5"/>
      <c r="AQ231" s="5"/>
      <c r="AR231" s="5"/>
      <c r="AS231" s="5"/>
      <c r="AT231" s="5"/>
      <c r="AU231" s="5"/>
      <c r="AV231" s="5"/>
      <c r="AW231" s="5"/>
      <c r="AX231" s="5"/>
      <c r="AY231" s="5"/>
      <c r="AZ231" s="5"/>
      <c r="BA231" s="5"/>
    </row>
    <row r="232" spans="1:53" x14ac:dyDescent="0.25">
      <c r="A232" s="5" t="str">
        <f t="shared" si="7"/>
        <v>Customer deposits to total liabilities201106</v>
      </c>
      <c r="B232" s="6">
        <v>201106</v>
      </c>
      <c r="C232" s="7">
        <v>35</v>
      </c>
      <c r="D232" s="6" t="s">
        <v>41</v>
      </c>
      <c r="E232" s="6">
        <v>0.24417449220000001</v>
      </c>
      <c r="F232" s="6">
        <v>0.38519227029999997</v>
      </c>
      <c r="G232" s="6">
        <v>0.48293194750000001</v>
      </c>
      <c r="H232" s="6">
        <v>0.48691698849999998</v>
      </c>
      <c r="I232" s="6">
        <v>0.4317257625</v>
      </c>
      <c r="J232" s="6">
        <v>0.57731798999999995</v>
      </c>
      <c r="K232" s="6">
        <v>0.8293421929</v>
      </c>
      <c r="L232" s="8">
        <v>11091142000000</v>
      </c>
      <c r="M232" s="8">
        <v>25690249000000</v>
      </c>
      <c r="N232" s="6">
        <v>0.42832552060000001</v>
      </c>
      <c r="O232" s="6">
        <v>0.51343762800000003</v>
      </c>
      <c r="P232" s="5"/>
      <c r="Q232" s="5"/>
      <c r="R232" s="5"/>
      <c r="S232" s="9"/>
      <c r="T232" s="9"/>
      <c r="U232" s="5"/>
      <c r="V232" s="5" t="str">
        <f t="shared" si="6"/>
        <v>Net interest income to total operating income99</v>
      </c>
      <c r="W232" s="10">
        <v>201309</v>
      </c>
      <c r="X232" s="11">
        <v>26</v>
      </c>
      <c r="Y232" s="10" t="s">
        <v>34</v>
      </c>
      <c r="Z232" s="11" t="s">
        <v>47</v>
      </c>
      <c r="AA232" s="11">
        <v>0.59117169530000002</v>
      </c>
      <c r="AB232" s="11">
        <v>99</v>
      </c>
      <c r="AC232" s="5"/>
      <c r="AD232" s="9"/>
      <c r="AE232" s="5"/>
      <c r="AF232" s="5"/>
      <c r="AG232" s="5"/>
      <c r="AH232" s="5"/>
      <c r="AI232" s="5"/>
      <c r="AJ232" s="5"/>
      <c r="AK232" s="5"/>
      <c r="AL232" s="5"/>
      <c r="AM232" s="5"/>
      <c r="AN232" s="5"/>
      <c r="AO232" s="5"/>
      <c r="AP232" s="5"/>
      <c r="AQ232" s="5"/>
      <c r="AR232" s="5"/>
      <c r="AS232" s="5"/>
      <c r="AT232" s="5"/>
      <c r="AU232" s="5"/>
      <c r="AV232" s="5"/>
      <c r="AW232" s="5"/>
      <c r="AX232" s="5"/>
      <c r="AY232" s="5"/>
      <c r="AZ232" s="5"/>
      <c r="BA232" s="5"/>
    </row>
    <row r="233" spans="1:53" x14ac:dyDescent="0.25">
      <c r="A233" s="5" t="str">
        <f t="shared" si="7"/>
        <v>Customer deposits to total liabilities201109</v>
      </c>
      <c r="B233" s="6">
        <v>201109</v>
      </c>
      <c r="C233" s="7">
        <v>35</v>
      </c>
      <c r="D233" s="6" t="s">
        <v>41</v>
      </c>
      <c r="E233" s="6">
        <v>0.2045316257</v>
      </c>
      <c r="F233" s="6">
        <v>0.35033261659999998</v>
      </c>
      <c r="G233" s="6">
        <v>0.44633238419999999</v>
      </c>
      <c r="H233" s="6">
        <v>0.46795746669999999</v>
      </c>
      <c r="I233" s="6">
        <v>0.40128432819999998</v>
      </c>
      <c r="J233" s="6">
        <v>0.56077618110000005</v>
      </c>
      <c r="K233" s="6">
        <v>0.82997095489999995</v>
      </c>
      <c r="L233" s="8">
        <v>11233201000000</v>
      </c>
      <c r="M233" s="8">
        <v>27993121000000</v>
      </c>
      <c r="N233" s="6">
        <v>0.3884863858</v>
      </c>
      <c r="O233" s="6">
        <v>0.51493192089999995</v>
      </c>
      <c r="P233" s="5"/>
      <c r="Q233" s="5"/>
      <c r="R233" s="5"/>
      <c r="S233" s="9"/>
      <c r="T233" s="9"/>
      <c r="U233" s="5"/>
      <c r="V233" s="5" t="str">
        <f t="shared" si="6"/>
        <v>Net fee and commission income to total operating income1</v>
      </c>
      <c r="W233" s="10">
        <v>201309</v>
      </c>
      <c r="X233" s="11">
        <v>27</v>
      </c>
      <c r="Y233" s="10" t="s">
        <v>36</v>
      </c>
      <c r="Z233" s="11">
        <v>9</v>
      </c>
      <c r="AA233" s="11">
        <v>0.40558511819999998</v>
      </c>
      <c r="AB233" s="11">
        <v>1</v>
      </c>
      <c r="AC233" s="5"/>
      <c r="AD233" s="9"/>
      <c r="AE233" s="5"/>
      <c r="AF233" s="5"/>
      <c r="AG233" s="5"/>
      <c r="AH233" s="5"/>
      <c r="AI233" s="5"/>
      <c r="AJ233" s="5"/>
      <c r="AK233" s="5"/>
      <c r="AL233" s="5"/>
      <c r="AM233" s="5"/>
      <c r="AN233" s="5"/>
      <c r="AO233" s="5"/>
      <c r="AP233" s="5"/>
      <c r="AQ233" s="5"/>
      <c r="AR233" s="5"/>
      <c r="AS233" s="5"/>
      <c r="AT233" s="5"/>
      <c r="AU233" s="5"/>
      <c r="AV233" s="5"/>
      <c r="AW233" s="5"/>
      <c r="AX233" s="5"/>
      <c r="AY233" s="5"/>
      <c r="AZ233" s="5"/>
      <c r="BA233" s="5"/>
    </row>
    <row r="234" spans="1:53" x14ac:dyDescent="0.25">
      <c r="A234" s="5" t="str">
        <f t="shared" si="7"/>
        <v>Customer deposits to total liabilities201112</v>
      </c>
      <c r="B234" s="6">
        <v>201112</v>
      </c>
      <c r="C234" s="7">
        <v>35</v>
      </c>
      <c r="D234" s="6" t="s">
        <v>41</v>
      </c>
      <c r="E234" s="6">
        <v>0.21478633389999999</v>
      </c>
      <c r="F234" s="6">
        <v>0.35192734679999998</v>
      </c>
      <c r="G234" s="6">
        <v>0.4600265429</v>
      </c>
      <c r="H234" s="6">
        <v>0.47129934629999998</v>
      </c>
      <c r="I234" s="6">
        <v>0.41633247029999998</v>
      </c>
      <c r="J234" s="6">
        <v>0.56387616399999996</v>
      </c>
      <c r="K234" s="6">
        <v>0.84175190470000005</v>
      </c>
      <c r="L234" s="8">
        <v>11357960000000</v>
      </c>
      <c r="M234" s="8">
        <v>27280986000000</v>
      </c>
      <c r="N234" s="6">
        <v>0.39057765529999999</v>
      </c>
      <c r="O234" s="6">
        <v>0.5011298823</v>
      </c>
      <c r="P234" s="5"/>
      <c r="Q234" s="5"/>
      <c r="R234" s="5"/>
      <c r="S234" s="9"/>
      <c r="T234" s="9"/>
      <c r="U234" s="5"/>
      <c r="V234" s="5" t="str">
        <f t="shared" si="6"/>
        <v>Net fee and commission income to total operating income2</v>
      </c>
      <c r="W234" s="10">
        <v>201309</v>
      </c>
      <c r="X234" s="11">
        <v>27</v>
      </c>
      <c r="Y234" s="10" t="s">
        <v>36</v>
      </c>
      <c r="Z234" s="11" t="s">
        <v>35</v>
      </c>
      <c r="AA234" s="11">
        <v>0.36939782809999999</v>
      </c>
      <c r="AB234" s="11">
        <v>2</v>
      </c>
      <c r="AC234" s="5"/>
      <c r="AD234" s="9"/>
      <c r="AE234" s="5"/>
      <c r="AF234" s="5"/>
      <c r="AG234" s="5"/>
      <c r="AH234" s="5"/>
      <c r="AI234" s="5"/>
      <c r="AJ234" s="5"/>
      <c r="AK234" s="5"/>
      <c r="AL234" s="5"/>
      <c r="AM234" s="5"/>
      <c r="AN234" s="5"/>
      <c r="AO234" s="5"/>
      <c r="AP234" s="5"/>
      <c r="AQ234" s="5"/>
      <c r="AR234" s="5"/>
      <c r="AS234" s="5"/>
      <c r="AT234" s="5"/>
      <c r="AU234" s="5"/>
      <c r="AV234" s="5"/>
      <c r="AW234" s="5"/>
      <c r="AX234" s="5"/>
      <c r="AY234" s="5"/>
      <c r="AZ234" s="5"/>
      <c r="BA234" s="5"/>
    </row>
    <row r="235" spans="1:53" x14ac:dyDescent="0.25">
      <c r="A235" s="5" t="str">
        <f t="shared" si="7"/>
        <v>Customer deposits to total liabilities201203</v>
      </c>
      <c r="B235" s="6">
        <v>201203</v>
      </c>
      <c r="C235" s="7">
        <v>35</v>
      </c>
      <c r="D235" s="6" t="s">
        <v>41</v>
      </c>
      <c r="E235" s="6">
        <v>0.2171852413</v>
      </c>
      <c r="F235" s="6">
        <v>0.36309616929999999</v>
      </c>
      <c r="G235" s="6">
        <v>0.47787338400000001</v>
      </c>
      <c r="H235" s="6">
        <v>0.47172812819999999</v>
      </c>
      <c r="I235" s="6">
        <v>0.41758458920000002</v>
      </c>
      <c r="J235" s="6">
        <v>0.56629138229999998</v>
      </c>
      <c r="K235" s="6">
        <v>0.84118433120000002</v>
      </c>
      <c r="L235" s="8">
        <v>11217158000000</v>
      </c>
      <c r="M235" s="8">
        <v>26862001000000</v>
      </c>
      <c r="N235" s="6">
        <v>0.39253702569999999</v>
      </c>
      <c r="O235" s="6">
        <v>0.49968639329999998</v>
      </c>
      <c r="P235" s="5"/>
      <c r="Q235" s="5"/>
      <c r="R235" s="5"/>
      <c r="S235" s="9"/>
      <c r="T235" s="9"/>
      <c r="U235" s="5"/>
      <c r="V235" s="5" t="str">
        <f t="shared" si="6"/>
        <v>Net fee and commission income to total operating income3</v>
      </c>
      <c r="W235" s="10">
        <v>201309</v>
      </c>
      <c r="X235" s="11">
        <v>27</v>
      </c>
      <c r="Y235" s="10" t="s">
        <v>36</v>
      </c>
      <c r="Z235" s="11" t="s">
        <v>31</v>
      </c>
      <c r="AA235" s="11">
        <v>0.3687621613</v>
      </c>
      <c r="AB235" s="11">
        <v>3</v>
      </c>
      <c r="AC235" s="5"/>
      <c r="AD235" s="9"/>
      <c r="AE235" s="5"/>
      <c r="AF235" s="5"/>
      <c r="AG235" s="5"/>
      <c r="AH235" s="5"/>
      <c r="AI235" s="5"/>
      <c r="AJ235" s="5"/>
      <c r="AK235" s="5"/>
      <c r="AL235" s="5"/>
      <c r="AM235" s="5"/>
      <c r="AN235" s="5"/>
      <c r="AO235" s="5"/>
      <c r="AP235" s="5"/>
      <c r="AQ235" s="5"/>
      <c r="AR235" s="5"/>
      <c r="AS235" s="5"/>
      <c r="AT235" s="5"/>
      <c r="AU235" s="5"/>
      <c r="AV235" s="5"/>
      <c r="AW235" s="5"/>
      <c r="AX235" s="5"/>
      <c r="AY235" s="5"/>
      <c r="AZ235" s="5"/>
      <c r="BA235" s="5"/>
    </row>
    <row r="236" spans="1:53" x14ac:dyDescent="0.25">
      <c r="A236" s="5" t="str">
        <f t="shared" si="7"/>
        <v>Customer deposits to total liabilities201206</v>
      </c>
      <c r="B236" s="6">
        <v>201206</v>
      </c>
      <c r="C236" s="7">
        <v>35</v>
      </c>
      <c r="D236" s="6" t="s">
        <v>41</v>
      </c>
      <c r="E236" s="6">
        <v>0.20411310120000001</v>
      </c>
      <c r="F236" s="6">
        <v>0.35999931959999998</v>
      </c>
      <c r="G236" s="6">
        <v>0.43281163449999999</v>
      </c>
      <c r="H236" s="6">
        <v>0.46796934429999998</v>
      </c>
      <c r="I236" s="6">
        <v>0.41451082909999998</v>
      </c>
      <c r="J236" s="6">
        <v>0.56280111700000002</v>
      </c>
      <c r="K236" s="6">
        <v>0.83582987099999995</v>
      </c>
      <c r="L236" s="8">
        <v>11468785000000</v>
      </c>
      <c r="M236" s="8">
        <v>27668241000000</v>
      </c>
      <c r="N236" s="6">
        <v>0.39107788319999998</v>
      </c>
      <c r="O236" s="6">
        <v>0.48589090610000002</v>
      </c>
      <c r="P236" s="5"/>
      <c r="Q236" s="5"/>
      <c r="R236" s="5"/>
      <c r="S236" s="9"/>
      <c r="T236" s="9"/>
      <c r="U236" s="5"/>
      <c r="V236" s="5" t="str">
        <f t="shared" si="6"/>
        <v>Net fee and commission income to total operating income4</v>
      </c>
      <c r="W236" s="10">
        <v>201309</v>
      </c>
      <c r="X236" s="11">
        <v>27</v>
      </c>
      <c r="Y236" s="10" t="s">
        <v>36</v>
      </c>
      <c r="Z236" s="11">
        <v>3</v>
      </c>
      <c r="AA236" s="11">
        <v>0.33125421770000002</v>
      </c>
      <c r="AB236" s="11">
        <v>4</v>
      </c>
      <c r="AC236" s="5"/>
      <c r="AD236" s="9"/>
      <c r="AE236" s="5"/>
      <c r="AF236" s="5"/>
      <c r="AG236" s="5"/>
      <c r="AH236" s="5"/>
      <c r="AI236" s="5"/>
      <c r="AJ236" s="5"/>
      <c r="AK236" s="5"/>
      <c r="AL236" s="5"/>
      <c r="AM236" s="5"/>
      <c r="AN236" s="5"/>
      <c r="AO236" s="5"/>
      <c r="AP236" s="5"/>
      <c r="AQ236" s="5"/>
      <c r="AR236" s="5"/>
      <c r="AS236" s="5"/>
      <c r="AT236" s="5"/>
      <c r="AU236" s="5"/>
      <c r="AV236" s="5"/>
      <c r="AW236" s="5"/>
      <c r="AX236" s="5"/>
      <c r="AY236" s="5"/>
      <c r="AZ236" s="5"/>
      <c r="BA236" s="5"/>
    </row>
    <row r="237" spans="1:53" x14ac:dyDescent="0.25">
      <c r="A237" s="5" t="str">
        <f t="shared" si="7"/>
        <v>Customer deposits to total liabilities201209</v>
      </c>
      <c r="B237" s="6">
        <v>201209</v>
      </c>
      <c r="C237" s="7">
        <v>35</v>
      </c>
      <c r="D237" s="6" t="s">
        <v>41</v>
      </c>
      <c r="E237" s="6">
        <v>0.21662881070000001</v>
      </c>
      <c r="F237" s="6">
        <v>0.36623466659999998</v>
      </c>
      <c r="G237" s="6">
        <v>0.46880024059999997</v>
      </c>
      <c r="H237" s="6">
        <v>0.47146792830000001</v>
      </c>
      <c r="I237" s="6">
        <v>0.41599123129999999</v>
      </c>
      <c r="J237" s="6">
        <v>0.5586525255</v>
      </c>
      <c r="K237" s="6">
        <v>0.8344572925</v>
      </c>
      <c r="L237" s="8">
        <v>11584756000000</v>
      </c>
      <c r="M237" s="8">
        <v>27848557000000</v>
      </c>
      <c r="N237" s="6">
        <v>0.40525065599999999</v>
      </c>
      <c r="O237" s="6">
        <v>0.49761172799999998</v>
      </c>
      <c r="P237" s="5"/>
      <c r="Q237" s="5"/>
      <c r="R237" s="5"/>
      <c r="S237" s="9"/>
      <c r="T237" s="9"/>
      <c r="U237" s="5"/>
      <c r="V237" s="5" t="str">
        <f t="shared" si="6"/>
        <v>Net fee and commission income to total operating income5</v>
      </c>
      <c r="W237" s="10">
        <v>201309</v>
      </c>
      <c r="X237" s="11">
        <v>27</v>
      </c>
      <c r="Y237" s="10" t="s">
        <v>36</v>
      </c>
      <c r="Z237" s="11">
        <v>6</v>
      </c>
      <c r="AA237" s="11">
        <v>0.3128433028</v>
      </c>
      <c r="AB237" s="11">
        <v>5</v>
      </c>
      <c r="AC237" s="5"/>
      <c r="AD237" s="9"/>
      <c r="AE237" s="5"/>
      <c r="AF237" s="5"/>
      <c r="AG237" s="5"/>
      <c r="AH237" s="5"/>
      <c r="AI237" s="5"/>
      <c r="AJ237" s="5"/>
      <c r="AK237" s="5"/>
      <c r="AL237" s="5"/>
      <c r="AM237" s="5"/>
      <c r="AN237" s="5"/>
      <c r="AO237" s="5"/>
      <c r="AP237" s="5"/>
      <c r="AQ237" s="5"/>
      <c r="AR237" s="5"/>
      <c r="AS237" s="5"/>
      <c r="AT237" s="5"/>
      <c r="AU237" s="5"/>
      <c r="AV237" s="5"/>
      <c r="AW237" s="5"/>
      <c r="AX237" s="5"/>
      <c r="AY237" s="5"/>
      <c r="AZ237" s="5"/>
      <c r="BA237" s="5"/>
    </row>
    <row r="238" spans="1:53" x14ac:dyDescent="0.25">
      <c r="A238" s="5" t="str">
        <f t="shared" si="7"/>
        <v>Customer deposits to total liabilities201212</v>
      </c>
      <c r="B238" s="6">
        <v>201212</v>
      </c>
      <c r="C238" s="7">
        <v>35</v>
      </c>
      <c r="D238" s="6" t="s">
        <v>41</v>
      </c>
      <c r="E238" s="6">
        <v>0.23328519380000001</v>
      </c>
      <c r="F238" s="6">
        <v>0.36136989019999999</v>
      </c>
      <c r="G238" s="6">
        <v>0.49215810640000002</v>
      </c>
      <c r="H238" s="6">
        <v>0.48651459829999999</v>
      </c>
      <c r="I238" s="6">
        <v>0.42747224880000001</v>
      </c>
      <c r="J238" s="6">
        <v>0.57943181170000002</v>
      </c>
      <c r="K238" s="6">
        <v>0.83953104840000004</v>
      </c>
      <c r="L238" s="8">
        <v>11349038000000</v>
      </c>
      <c r="M238" s="8">
        <v>26549182000000</v>
      </c>
      <c r="N238" s="6">
        <v>0.4245384371</v>
      </c>
      <c r="O238" s="6">
        <v>0.50326410030000002</v>
      </c>
      <c r="P238" s="5"/>
      <c r="Q238" s="5"/>
      <c r="R238" s="5"/>
      <c r="S238" s="9"/>
      <c r="T238" s="9"/>
      <c r="U238" s="5"/>
      <c r="V238" s="5" t="str">
        <f t="shared" si="6"/>
        <v>Net fee and commission income to total operating income6</v>
      </c>
      <c r="W238" s="10">
        <v>201309</v>
      </c>
      <c r="X238" s="11">
        <v>27</v>
      </c>
      <c r="Y238" s="10" t="s">
        <v>36</v>
      </c>
      <c r="Z238" s="11" t="s">
        <v>38</v>
      </c>
      <c r="AA238" s="11">
        <v>0.30026850500000002</v>
      </c>
      <c r="AB238" s="11">
        <v>6</v>
      </c>
      <c r="AC238" s="5"/>
      <c r="AD238" s="9"/>
      <c r="AE238" s="5"/>
      <c r="AF238" s="5"/>
      <c r="AG238" s="5"/>
      <c r="AH238" s="5"/>
      <c r="AI238" s="5"/>
      <c r="AJ238" s="5"/>
      <c r="AK238" s="5"/>
      <c r="AL238" s="5"/>
      <c r="AM238" s="5"/>
      <c r="AN238" s="5"/>
      <c r="AO238" s="5"/>
      <c r="AP238" s="5"/>
      <c r="AQ238" s="5"/>
      <c r="AR238" s="5"/>
      <c r="AS238" s="5"/>
      <c r="AT238" s="5"/>
      <c r="AU238" s="5"/>
      <c r="AV238" s="5"/>
      <c r="AW238" s="5"/>
      <c r="AX238" s="5"/>
      <c r="AY238" s="5"/>
      <c r="AZ238" s="5"/>
      <c r="BA238" s="5"/>
    </row>
    <row r="239" spans="1:53" x14ac:dyDescent="0.25">
      <c r="A239" s="5" t="str">
        <f t="shared" si="7"/>
        <v>Customer deposits to total liabilities201303</v>
      </c>
      <c r="B239" s="6">
        <v>201303</v>
      </c>
      <c r="C239" s="7">
        <v>35</v>
      </c>
      <c r="D239" s="6" t="s">
        <v>41</v>
      </c>
      <c r="E239" s="6">
        <v>0.22470103769999999</v>
      </c>
      <c r="F239" s="6">
        <v>0.3944372961</v>
      </c>
      <c r="G239" s="6">
        <v>0.50867498680000001</v>
      </c>
      <c r="H239" s="6">
        <v>0.49237905850000002</v>
      </c>
      <c r="I239" s="6">
        <v>0.4359040287</v>
      </c>
      <c r="J239" s="6">
        <v>0.6078712423</v>
      </c>
      <c r="K239" s="6">
        <v>0.76495695770000005</v>
      </c>
      <c r="L239" s="8">
        <v>11599432000000</v>
      </c>
      <c r="M239" s="8">
        <v>26610058000000</v>
      </c>
      <c r="N239" s="6">
        <v>0.42649080490000002</v>
      </c>
      <c r="O239" s="6">
        <v>0.53547029339999996</v>
      </c>
      <c r="P239" s="5"/>
      <c r="Q239" s="5"/>
      <c r="R239" s="5"/>
      <c r="S239" s="9"/>
      <c r="T239" s="9"/>
      <c r="U239" s="5"/>
      <c r="V239" s="5" t="str">
        <f t="shared" si="6"/>
        <v>Net fee and commission income to total operating income7</v>
      </c>
      <c r="W239" s="10">
        <v>201309</v>
      </c>
      <c r="X239" s="11">
        <v>27</v>
      </c>
      <c r="Y239" s="10" t="s">
        <v>36</v>
      </c>
      <c r="Z239" s="11">
        <v>11</v>
      </c>
      <c r="AA239" s="11">
        <v>0.2731603386</v>
      </c>
      <c r="AB239" s="11">
        <v>7</v>
      </c>
      <c r="AC239" s="5"/>
      <c r="AD239" s="9"/>
      <c r="AE239" s="5"/>
      <c r="AF239" s="5"/>
      <c r="AG239" s="5"/>
      <c r="AH239" s="5"/>
      <c r="AI239" s="5"/>
      <c r="AJ239" s="5"/>
      <c r="AK239" s="5"/>
      <c r="AL239" s="5"/>
      <c r="AM239" s="5"/>
      <c r="AN239" s="5"/>
      <c r="AO239" s="5"/>
      <c r="AP239" s="5"/>
      <c r="AQ239" s="5"/>
      <c r="AR239" s="5"/>
      <c r="AS239" s="5"/>
      <c r="AT239" s="5"/>
      <c r="AU239" s="5"/>
      <c r="AV239" s="5"/>
      <c r="AW239" s="5"/>
      <c r="AX239" s="5"/>
      <c r="AY239" s="5"/>
      <c r="AZ239" s="5"/>
      <c r="BA239" s="5"/>
    </row>
    <row r="240" spans="1:53" x14ac:dyDescent="0.25">
      <c r="A240" s="5" t="str">
        <f t="shared" si="7"/>
        <v>Customer deposits to total liabilities201306</v>
      </c>
      <c r="B240" s="6">
        <v>201306</v>
      </c>
      <c r="C240" s="7">
        <v>35</v>
      </c>
      <c r="D240" s="6" t="s">
        <v>41</v>
      </c>
      <c r="E240" s="6">
        <v>0.2366586752</v>
      </c>
      <c r="F240" s="6">
        <v>0.41444484479999999</v>
      </c>
      <c r="G240" s="6">
        <v>0.50641226250000004</v>
      </c>
      <c r="H240" s="6">
        <v>0.50599696299999997</v>
      </c>
      <c r="I240" s="6">
        <v>0.45488426879999999</v>
      </c>
      <c r="J240" s="6">
        <v>0.60796205849999996</v>
      </c>
      <c r="K240" s="6">
        <v>0.77464470799999996</v>
      </c>
      <c r="L240" s="8">
        <v>11619436000000</v>
      </c>
      <c r="M240" s="8">
        <v>25543719000000</v>
      </c>
      <c r="N240" s="6">
        <v>0.46098023659999998</v>
      </c>
      <c r="O240" s="6">
        <v>0.5553864006</v>
      </c>
      <c r="P240" s="5"/>
      <c r="Q240" s="5"/>
      <c r="R240" s="5"/>
      <c r="S240" s="9"/>
      <c r="T240" s="9"/>
      <c r="U240" s="5"/>
      <c r="V240" s="5" t="str">
        <f t="shared" si="6"/>
        <v>Net fee and commission income to total operating income8</v>
      </c>
      <c r="W240" s="10">
        <v>201309</v>
      </c>
      <c r="X240" s="11">
        <v>27</v>
      </c>
      <c r="Y240" s="10" t="s">
        <v>36</v>
      </c>
      <c r="Z240" s="11" t="s">
        <v>29</v>
      </c>
      <c r="AA240" s="11">
        <v>0.25719218500000002</v>
      </c>
      <c r="AB240" s="11">
        <v>8</v>
      </c>
      <c r="AC240" s="5"/>
      <c r="AD240" s="9"/>
      <c r="AE240" s="5"/>
      <c r="AF240" s="5"/>
      <c r="AG240" s="5"/>
      <c r="AH240" s="5"/>
      <c r="AI240" s="5"/>
      <c r="AJ240" s="5"/>
      <c r="AK240" s="5"/>
      <c r="AL240" s="5"/>
      <c r="AM240" s="5"/>
      <c r="AN240" s="5"/>
      <c r="AO240" s="5"/>
      <c r="AP240" s="5"/>
      <c r="AQ240" s="5"/>
      <c r="AR240" s="5"/>
      <c r="AS240" s="5"/>
      <c r="AT240" s="5"/>
      <c r="AU240" s="5"/>
      <c r="AV240" s="5"/>
      <c r="AW240" s="5"/>
      <c r="AX240" s="5"/>
      <c r="AY240" s="5"/>
      <c r="AZ240" s="5"/>
      <c r="BA240" s="5"/>
    </row>
    <row r="241" spans="1:53" x14ac:dyDescent="0.25">
      <c r="A241" s="5" t="str">
        <f t="shared" si="7"/>
        <v>Customer deposits to total liabilities201309</v>
      </c>
      <c r="B241" s="6">
        <v>201309</v>
      </c>
      <c r="C241" s="7">
        <v>35</v>
      </c>
      <c r="D241" s="6" t="s">
        <v>41</v>
      </c>
      <c r="E241" s="6">
        <v>0.24796990839999999</v>
      </c>
      <c r="F241" s="6">
        <v>0.41158177600000001</v>
      </c>
      <c r="G241" s="6">
        <v>0.52629685770000001</v>
      </c>
      <c r="H241" s="6">
        <v>0.51016286129999999</v>
      </c>
      <c r="I241" s="6">
        <v>0.46009178989999999</v>
      </c>
      <c r="J241" s="6">
        <v>0.62362063020000003</v>
      </c>
      <c r="K241" s="6">
        <v>0.78060208289999999</v>
      </c>
      <c r="L241" s="8">
        <v>11498417000000</v>
      </c>
      <c r="M241" s="8">
        <v>24991571000000</v>
      </c>
      <c r="N241" s="6">
        <v>0.45364127300000001</v>
      </c>
      <c r="O241" s="6">
        <v>0.56552667960000003</v>
      </c>
      <c r="P241" s="5"/>
      <c r="Q241" s="5"/>
      <c r="R241" s="5"/>
      <c r="S241" s="9"/>
      <c r="T241" s="9"/>
      <c r="U241" s="5"/>
      <c r="V241" s="5" t="str">
        <f t="shared" si="6"/>
        <v>Net fee and commission income to total operating income9</v>
      </c>
      <c r="W241" s="10">
        <v>201309</v>
      </c>
      <c r="X241" s="11">
        <v>27</v>
      </c>
      <c r="Y241" s="10" t="s">
        <v>36</v>
      </c>
      <c r="Z241" s="11" t="s">
        <v>40</v>
      </c>
      <c r="AA241" s="11">
        <v>0.25669762219999998</v>
      </c>
      <c r="AB241" s="11">
        <v>9</v>
      </c>
      <c r="AC241" s="5"/>
      <c r="AD241" s="9"/>
      <c r="AE241" s="5"/>
      <c r="AF241" s="5"/>
      <c r="AG241" s="5"/>
      <c r="AH241" s="5"/>
      <c r="AI241" s="5"/>
      <c r="AJ241" s="5"/>
      <c r="AK241" s="5"/>
      <c r="AL241" s="5"/>
      <c r="AM241" s="5"/>
      <c r="AN241" s="5"/>
      <c r="AO241" s="5"/>
      <c r="AP241" s="5"/>
      <c r="AQ241" s="5"/>
      <c r="AR241" s="5"/>
      <c r="AS241" s="5"/>
      <c r="AT241" s="5"/>
      <c r="AU241" s="5"/>
      <c r="AV241" s="5"/>
      <c r="AW241" s="5"/>
      <c r="AX241" s="5"/>
      <c r="AY241" s="5"/>
      <c r="AZ241" s="5"/>
      <c r="BA241" s="5"/>
    </row>
    <row r="242" spans="1:53" x14ac:dyDescent="0.25">
      <c r="A242" s="5" t="str">
        <f t="shared" si="7"/>
        <v>Tier 1 capital to (total assets - intangible assets)200912</v>
      </c>
      <c r="B242" s="6">
        <v>200912</v>
      </c>
      <c r="C242" s="7">
        <v>36</v>
      </c>
      <c r="D242" s="6" t="s">
        <v>42</v>
      </c>
      <c r="E242" s="6">
        <v>2.55831342E-2</v>
      </c>
      <c r="F242" s="6">
        <v>3.9375740999999999E-2</v>
      </c>
      <c r="G242" s="6">
        <v>5.4984692000000002E-2</v>
      </c>
      <c r="H242" s="6">
        <v>5.1424314200000001E-2</v>
      </c>
      <c r="I242" s="6">
        <v>4.2172211000000001E-2</v>
      </c>
      <c r="J242" s="6">
        <v>5.9230139600000002E-2</v>
      </c>
      <c r="K242" s="6">
        <v>8.4939924999999999E-2</v>
      </c>
      <c r="L242" s="8">
        <v>1041338500000</v>
      </c>
      <c r="M242" s="8">
        <v>24692528000000</v>
      </c>
      <c r="N242" s="6">
        <v>3.9592975400000001E-2</v>
      </c>
      <c r="O242" s="6">
        <v>5.80352362E-2</v>
      </c>
      <c r="P242" s="5"/>
      <c r="Q242" s="5"/>
      <c r="R242" s="5"/>
      <c r="S242" s="9"/>
      <c r="T242" s="9"/>
      <c r="U242" s="5"/>
      <c r="V242" s="5" t="str">
        <f t="shared" si="6"/>
        <v>Net fee and commission income to total operating income10</v>
      </c>
      <c r="W242" s="10">
        <v>201309</v>
      </c>
      <c r="X242" s="11">
        <v>27</v>
      </c>
      <c r="Y242" s="10" t="s">
        <v>36</v>
      </c>
      <c r="Z242" s="11" t="s">
        <v>44</v>
      </c>
      <c r="AA242" s="11">
        <v>0.23250045590000001</v>
      </c>
      <c r="AB242" s="11">
        <v>10</v>
      </c>
      <c r="AC242" s="5"/>
      <c r="AD242" s="9"/>
      <c r="AE242" s="5"/>
      <c r="AF242" s="5"/>
      <c r="AG242" s="5"/>
      <c r="AH242" s="5"/>
      <c r="AI242" s="5"/>
      <c r="AJ242" s="5"/>
      <c r="AK242" s="5"/>
      <c r="AL242" s="5"/>
      <c r="AM242" s="5"/>
      <c r="AN242" s="5"/>
      <c r="AO242" s="5"/>
      <c r="AP242" s="5"/>
      <c r="AQ242" s="5"/>
      <c r="AR242" s="5"/>
      <c r="AS242" s="5"/>
      <c r="AT242" s="5"/>
      <c r="AU242" s="5"/>
      <c r="AV242" s="5"/>
      <c r="AW242" s="5"/>
      <c r="AX242" s="5"/>
      <c r="AY242" s="5"/>
      <c r="AZ242" s="5"/>
      <c r="BA242" s="5"/>
    </row>
    <row r="243" spans="1:53" x14ac:dyDescent="0.25">
      <c r="A243" s="5" t="str">
        <f t="shared" si="7"/>
        <v>Tier 1 capital to (total assets - intangible assets)201003</v>
      </c>
      <c r="B243" s="6">
        <v>201003</v>
      </c>
      <c r="C243" s="7">
        <v>36</v>
      </c>
      <c r="D243" s="6" t="s">
        <v>42</v>
      </c>
      <c r="E243" s="6">
        <v>2.9173048900000002E-2</v>
      </c>
      <c r="F243" s="6">
        <v>3.9885379999999998E-2</v>
      </c>
      <c r="G243" s="6">
        <v>5.2475929599999999E-2</v>
      </c>
      <c r="H243" s="6">
        <v>5.2138222300000002E-2</v>
      </c>
      <c r="I243" s="6">
        <v>4.2852096399999998E-2</v>
      </c>
      <c r="J243" s="6">
        <v>6.0743826100000002E-2</v>
      </c>
      <c r="K243" s="6">
        <v>8.2801367599999995E-2</v>
      </c>
      <c r="L243" s="8">
        <v>1099878600000</v>
      </c>
      <c r="M243" s="8">
        <v>25666855000000</v>
      </c>
      <c r="N243" s="6">
        <v>4.0532854100000001E-2</v>
      </c>
      <c r="O243" s="6">
        <v>5.81053017E-2</v>
      </c>
      <c r="P243" s="5"/>
      <c r="Q243" s="5"/>
      <c r="R243" s="5"/>
      <c r="S243" s="9"/>
      <c r="T243" s="9"/>
      <c r="U243" s="5"/>
      <c r="V243" s="5" t="str">
        <f t="shared" si="6"/>
        <v>Net fee and commission income to total operating income11</v>
      </c>
      <c r="W243" s="10">
        <v>201309</v>
      </c>
      <c r="X243" s="11">
        <v>27</v>
      </c>
      <c r="Y243" s="10" t="s">
        <v>36</v>
      </c>
      <c r="Z243" s="11">
        <v>5</v>
      </c>
      <c r="AA243" s="11">
        <v>0.23249507280000001</v>
      </c>
      <c r="AB243" s="11">
        <v>11</v>
      </c>
      <c r="AC243" s="5"/>
      <c r="AD243" s="9"/>
      <c r="AE243" s="5"/>
      <c r="AF243" s="5"/>
      <c r="AG243" s="5"/>
      <c r="AH243" s="5"/>
      <c r="AI243" s="5"/>
      <c r="AJ243" s="5"/>
      <c r="AK243" s="5"/>
      <c r="AL243" s="5"/>
      <c r="AM243" s="5"/>
      <c r="AN243" s="5"/>
      <c r="AO243" s="5"/>
      <c r="AP243" s="5"/>
      <c r="AQ243" s="5"/>
      <c r="AR243" s="5"/>
      <c r="AS243" s="5"/>
      <c r="AT243" s="5"/>
      <c r="AU243" s="5"/>
      <c r="AV243" s="5"/>
      <c r="AW243" s="5"/>
      <c r="AX243" s="5"/>
      <c r="AY243" s="5"/>
      <c r="AZ243" s="5"/>
      <c r="BA243" s="5"/>
    </row>
    <row r="244" spans="1:53" x14ac:dyDescent="0.25">
      <c r="A244" s="5" t="str">
        <f t="shared" si="7"/>
        <v>Tier 1 capital to (total assets - intangible assets)201006</v>
      </c>
      <c r="B244" s="6">
        <v>201006</v>
      </c>
      <c r="C244" s="7">
        <v>36</v>
      </c>
      <c r="D244" s="6" t="s">
        <v>42</v>
      </c>
      <c r="E244" s="6">
        <v>2.50055434E-2</v>
      </c>
      <c r="F244" s="6">
        <v>3.9609720500000001E-2</v>
      </c>
      <c r="G244" s="6">
        <v>5.0694295100000002E-2</v>
      </c>
      <c r="H244" s="6">
        <v>5.0829412800000001E-2</v>
      </c>
      <c r="I244" s="6">
        <v>4.2770409000000002E-2</v>
      </c>
      <c r="J244" s="6">
        <v>5.8742562900000003E-2</v>
      </c>
      <c r="K244" s="6">
        <v>8.1451600900000004E-2</v>
      </c>
      <c r="L244" s="8">
        <v>1141942700000</v>
      </c>
      <c r="M244" s="8">
        <v>26699363000000</v>
      </c>
      <c r="N244" s="6">
        <v>4.1199453099999998E-2</v>
      </c>
      <c r="O244" s="6">
        <v>5.5578611E-2</v>
      </c>
      <c r="P244" s="5"/>
      <c r="Q244" s="5"/>
      <c r="R244" s="5"/>
      <c r="S244" s="9"/>
      <c r="T244" s="9"/>
      <c r="U244" s="5"/>
      <c r="V244" s="5" t="str">
        <f t="shared" si="6"/>
        <v>Net fee and commission income to total operating income12</v>
      </c>
      <c r="W244" s="10">
        <v>201309</v>
      </c>
      <c r="X244" s="11">
        <v>27</v>
      </c>
      <c r="Y244" s="10" t="s">
        <v>36</v>
      </c>
      <c r="Z244" s="11">
        <v>12</v>
      </c>
      <c r="AA244" s="11">
        <v>0.21346597170000001</v>
      </c>
      <c r="AB244" s="11">
        <v>12</v>
      </c>
      <c r="AC244" s="5"/>
      <c r="AD244" s="9"/>
      <c r="AE244" s="5"/>
      <c r="AF244" s="5"/>
      <c r="AG244" s="5"/>
      <c r="AH244" s="5"/>
      <c r="AI244" s="5"/>
      <c r="AJ244" s="5"/>
      <c r="AK244" s="5"/>
      <c r="AL244" s="5"/>
      <c r="AM244" s="5"/>
      <c r="AN244" s="5"/>
      <c r="AO244" s="5"/>
      <c r="AP244" s="5"/>
      <c r="AQ244" s="5"/>
      <c r="AR244" s="5"/>
      <c r="AS244" s="5"/>
      <c r="AT244" s="5"/>
      <c r="AU244" s="5"/>
      <c r="AV244" s="5"/>
      <c r="AW244" s="5"/>
      <c r="AX244" s="5"/>
      <c r="AY244" s="5"/>
      <c r="AZ244" s="5"/>
      <c r="BA244" s="5"/>
    </row>
    <row r="245" spans="1:53" x14ac:dyDescent="0.25">
      <c r="A245" s="5" t="str">
        <f t="shared" si="7"/>
        <v>Tier 1 capital to (total assets - intangible assets)201009</v>
      </c>
      <c r="B245" s="6">
        <v>201009</v>
      </c>
      <c r="C245" s="7">
        <v>36</v>
      </c>
      <c r="D245" s="6" t="s">
        <v>42</v>
      </c>
      <c r="E245" s="6">
        <v>2.44627829E-2</v>
      </c>
      <c r="F245" s="6">
        <v>3.9169087599999999E-2</v>
      </c>
      <c r="G245" s="6">
        <v>5.0277436799999999E-2</v>
      </c>
      <c r="H245" s="6">
        <v>5.0979705799999997E-2</v>
      </c>
      <c r="I245" s="6">
        <v>4.2418849500000001E-2</v>
      </c>
      <c r="J245" s="6">
        <v>5.9326836399999999E-2</v>
      </c>
      <c r="K245" s="6">
        <v>8.1701827099999999E-2</v>
      </c>
      <c r="L245" s="8">
        <v>1133832600000</v>
      </c>
      <c r="M245" s="8">
        <v>26729453000000</v>
      </c>
      <c r="N245" s="6">
        <v>4.1298597200000002E-2</v>
      </c>
      <c r="O245" s="6">
        <v>5.7405536799999997E-2</v>
      </c>
      <c r="P245" s="5"/>
      <c r="Q245" s="5"/>
      <c r="R245" s="5"/>
      <c r="S245" s="9"/>
      <c r="T245" s="9"/>
      <c r="U245" s="5"/>
      <c r="V245" s="5" t="str">
        <f t="shared" si="6"/>
        <v>Net fee and commission income to total operating income13</v>
      </c>
      <c r="W245" s="10">
        <v>201309</v>
      </c>
      <c r="X245" s="11">
        <v>27</v>
      </c>
      <c r="Y245" s="10" t="s">
        <v>36</v>
      </c>
      <c r="Z245" s="11" t="s">
        <v>23</v>
      </c>
      <c r="AA245" s="11">
        <v>0.20439473259999999</v>
      </c>
      <c r="AB245" s="11">
        <v>13</v>
      </c>
      <c r="AC245" s="5"/>
      <c r="AD245" s="9"/>
      <c r="AE245" s="5"/>
      <c r="AF245" s="5"/>
      <c r="AG245" s="5"/>
      <c r="AH245" s="5"/>
      <c r="AI245" s="5"/>
      <c r="AJ245" s="5"/>
      <c r="AK245" s="5"/>
      <c r="AL245" s="5"/>
      <c r="AM245" s="5"/>
      <c r="AN245" s="5"/>
      <c r="AO245" s="5"/>
      <c r="AP245" s="5"/>
      <c r="AQ245" s="5"/>
      <c r="AR245" s="5"/>
      <c r="AS245" s="5"/>
      <c r="AT245" s="5"/>
      <c r="AU245" s="5"/>
      <c r="AV245" s="5"/>
      <c r="AW245" s="5"/>
      <c r="AX245" s="5"/>
      <c r="AY245" s="5"/>
      <c r="AZ245" s="5"/>
      <c r="BA245" s="5"/>
    </row>
    <row r="246" spans="1:53" x14ac:dyDescent="0.25">
      <c r="A246" s="5" t="str">
        <f t="shared" si="7"/>
        <v>Tier 1 capital to (total assets - intangible assets)201012</v>
      </c>
      <c r="B246" s="6">
        <v>201012</v>
      </c>
      <c r="C246" s="7">
        <v>36</v>
      </c>
      <c r="D246" s="6" t="s">
        <v>42</v>
      </c>
      <c r="E246" s="6">
        <v>2.60238504E-2</v>
      </c>
      <c r="F246" s="6">
        <v>4.1252441399999999E-2</v>
      </c>
      <c r="G246" s="6">
        <v>5.2756041699999999E-2</v>
      </c>
      <c r="H246" s="6">
        <v>5.2908520899999999E-2</v>
      </c>
      <c r="I246" s="6">
        <v>4.5371199199999997E-2</v>
      </c>
      <c r="J246" s="6">
        <v>6.2008764199999997E-2</v>
      </c>
      <c r="K246" s="6">
        <v>8.23475184E-2</v>
      </c>
      <c r="L246" s="8">
        <v>1168895300000</v>
      </c>
      <c r="M246" s="8">
        <v>25762937000000</v>
      </c>
      <c r="N246" s="6">
        <v>4.3556294000000002E-2</v>
      </c>
      <c r="O246" s="6">
        <v>5.8577579900000003E-2</v>
      </c>
      <c r="P246" s="5"/>
      <c r="Q246" s="5"/>
      <c r="R246" s="5"/>
      <c r="S246" s="9"/>
      <c r="T246" s="9"/>
      <c r="U246" s="5"/>
      <c r="V246" s="5" t="str">
        <f t="shared" si="6"/>
        <v>Net fee and commission income to total operating income14</v>
      </c>
      <c r="W246" s="10">
        <v>201309</v>
      </c>
      <c r="X246" s="11">
        <v>27</v>
      </c>
      <c r="Y246" s="10" t="s">
        <v>36</v>
      </c>
      <c r="Z246" s="11">
        <v>1</v>
      </c>
      <c r="AA246" s="11">
        <v>0.19218845949999999</v>
      </c>
      <c r="AB246" s="11">
        <v>14</v>
      </c>
      <c r="AC246" s="5"/>
      <c r="AD246" s="9"/>
      <c r="AE246" s="5"/>
      <c r="AF246" s="5"/>
      <c r="AG246" s="5"/>
      <c r="AH246" s="5"/>
      <c r="AI246" s="5"/>
      <c r="AJ246" s="5"/>
      <c r="AK246" s="5"/>
      <c r="AL246" s="5"/>
      <c r="AM246" s="5"/>
      <c r="AN246" s="5"/>
      <c r="AO246" s="5"/>
      <c r="AP246" s="5"/>
      <c r="AQ246" s="5"/>
      <c r="AR246" s="5"/>
      <c r="AS246" s="5"/>
      <c r="AT246" s="5"/>
      <c r="AU246" s="5"/>
      <c r="AV246" s="5"/>
      <c r="AW246" s="5"/>
      <c r="AX246" s="5"/>
      <c r="AY246" s="5"/>
      <c r="AZ246" s="5"/>
      <c r="BA246" s="5"/>
    </row>
    <row r="247" spans="1:53" x14ac:dyDescent="0.25">
      <c r="A247" s="5" t="str">
        <f t="shared" si="7"/>
        <v>Tier 1 capital to (total assets - intangible assets)201103</v>
      </c>
      <c r="B247" s="6">
        <v>201103</v>
      </c>
      <c r="C247" s="7">
        <v>36</v>
      </c>
      <c r="D247" s="6" t="s">
        <v>42</v>
      </c>
      <c r="E247" s="6">
        <v>2.7625026E-2</v>
      </c>
      <c r="F247" s="6">
        <v>4.0845182299999998E-2</v>
      </c>
      <c r="G247" s="6">
        <v>5.2293884800000003E-2</v>
      </c>
      <c r="H247" s="6">
        <v>5.4903532900000003E-2</v>
      </c>
      <c r="I247" s="6">
        <v>4.6296899699999998E-2</v>
      </c>
      <c r="J247" s="6">
        <v>6.3459127599999998E-2</v>
      </c>
      <c r="K247" s="6">
        <v>8.4219621300000005E-2</v>
      </c>
      <c r="L247" s="8">
        <v>1173941200000</v>
      </c>
      <c r="M247" s="8">
        <v>25356800000000</v>
      </c>
      <c r="N247" s="6">
        <v>4.4953037199999997E-2</v>
      </c>
      <c r="O247" s="6">
        <v>6.05307821E-2</v>
      </c>
      <c r="P247" s="5"/>
      <c r="Q247" s="5"/>
      <c r="R247" s="5"/>
      <c r="S247" s="9"/>
      <c r="T247" s="9"/>
      <c r="U247" s="5"/>
      <c r="V247" s="5" t="str">
        <f t="shared" si="6"/>
        <v>Net fee and commission income to total operating income15</v>
      </c>
      <c r="W247" s="10">
        <v>201309</v>
      </c>
      <c r="X247" s="11">
        <v>27</v>
      </c>
      <c r="Y247" s="10" t="s">
        <v>36</v>
      </c>
      <c r="Z247" s="11">
        <v>10</v>
      </c>
      <c r="AA247" s="11">
        <v>0.19047256160000001</v>
      </c>
      <c r="AB247" s="11">
        <v>15</v>
      </c>
      <c r="AC247" s="5"/>
      <c r="AD247" s="9"/>
      <c r="AE247" s="5"/>
      <c r="AF247" s="5"/>
      <c r="AG247" s="5"/>
      <c r="AH247" s="5"/>
      <c r="AI247" s="5"/>
      <c r="AJ247" s="5"/>
      <c r="AK247" s="5"/>
      <c r="AL247" s="5"/>
      <c r="AM247" s="5"/>
      <c r="AN247" s="5"/>
      <c r="AO247" s="5"/>
      <c r="AP247" s="5"/>
      <c r="AQ247" s="5"/>
      <c r="AR247" s="5"/>
      <c r="AS247" s="5"/>
      <c r="AT247" s="5"/>
      <c r="AU247" s="5"/>
      <c r="AV247" s="5"/>
      <c r="AW247" s="5"/>
      <c r="AX247" s="5"/>
      <c r="AY247" s="5"/>
      <c r="AZ247" s="5"/>
      <c r="BA247" s="5"/>
    </row>
    <row r="248" spans="1:53" x14ac:dyDescent="0.25">
      <c r="A248" s="5" t="str">
        <f t="shared" si="7"/>
        <v>Tier 1 capital to (total assets - intangible assets)201106</v>
      </c>
      <c r="B248" s="6">
        <v>201106</v>
      </c>
      <c r="C248" s="7">
        <v>36</v>
      </c>
      <c r="D248" s="6" t="s">
        <v>42</v>
      </c>
      <c r="E248" s="6">
        <v>3.0313792999999999E-2</v>
      </c>
      <c r="F248" s="6">
        <v>4.1272186799999999E-2</v>
      </c>
      <c r="G248" s="6">
        <v>5.2099820200000001E-2</v>
      </c>
      <c r="H248" s="6">
        <v>5.43210181E-2</v>
      </c>
      <c r="I248" s="6">
        <v>4.6328516799999997E-2</v>
      </c>
      <c r="J248" s="6">
        <v>6.1054416E-2</v>
      </c>
      <c r="K248" s="6">
        <v>8.2642392499999995E-2</v>
      </c>
      <c r="L248" s="8">
        <v>1244103000000</v>
      </c>
      <c r="M248" s="8">
        <v>26853937000000</v>
      </c>
      <c r="N248" s="6">
        <v>4.2834480600000002E-2</v>
      </c>
      <c r="O248" s="6">
        <v>5.9609432400000002E-2</v>
      </c>
      <c r="P248" s="5"/>
      <c r="Q248" s="5"/>
      <c r="R248" s="5"/>
      <c r="S248" s="9"/>
      <c r="T248" s="9"/>
      <c r="U248" s="5"/>
      <c r="V248" s="5" t="str">
        <f t="shared" si="6"/>
        <v>Net fee and commission income to total operating income16</v>
      </c>
      <c r="W248" s="10">
        <v>201309</v>
      </c>
      <c r="X248" s="11">
        <v>27</v>
      </c>
      <c r="Y248" s="10" t="s">
        <v>36</v>
      </c>
      <c r="Z248" s="11">
        <v>13</v>
      </c>
      <c r="AA248" s="11">
        <v>0.1533208036</v>
      </c>
      <c r="AB248" s="11">
        <v>16</v>
      </c>
      <c r="AC248" s="5"/>
      <c r="AD248" s="9"/>
      <c r="AE248" s="5"/>
      <c r="AF248" s="5"/>
      <c r="AG248" s="5"/>
      <c r="AH248" s="5"/>
      <c r="AI248" s="5"/>
      <c r="AJ248" s="5"/>
      <c r="AK248" s="5"/>
      <c r="AL248" s="5"/>
      <c r="AM248" s="5"/>
      <c r="AN248" s="5"/>
      <c r="AO248" s="5"/>
      <c r="AP248" s="5"/>
      <c r="AQ248" s="5"/>
      <c r="AR248" s="5"/>
      <c r="AS248" s="5"/>
      <c r="AT248" s="5"/>
      <c r="AU248" s="5"/>
      <c r="AV248" s="5"/>
      <c r="AW248" s="5"/>
      <c r="AX248" s="5"/>
      <c r="AY248" s="5"/>
      <c r="AZ248" s="5"/>
      <c r="BA248" s="5"/>
    </row>
    <row r="249" spans="1:53" x14ac:dyDescent="0.25">
      <c r="A249" s="5" t="str">
        <f t="shared" si="7"/>
        <v>Tier 1 capital to (total assets - intangible assets)201109</v>
      </c>
      <c r="B249" s="6">
        <v>201109</v>
      </c>
      <c r="C249" s="7">
        <v>36</v>
      </c>
      <c r="D249" s="6" t="s">
        <v>42</v>
      </c>
      <c r="E249" s="6">
        <v>2.5832868700000001E-2</v>
      </c>
      <c r="F249" s="6">
        <v>3.92663262E-2</v>
      </c>
      <c r="G249" s="6">
        <v>5.0465724599999998E-2</v>
      </c>
      <c r="H249" s="6">
        <v>5.3393170199999999E-2</v>
      </c>
      <c r="I249" s="6">
        <v>4.3651782399999998E-2</v>
      </c>
      <c r="J249" s="6">
        <v>6.1517460500000003E-2</v>
      </c>
      <c r="K249" s="6">
        <v>8.3752745200000006E-2</v>
      </c>
      <c r="L249" s="8">
        <v>1273691200000</v>
      </c>
      <c r="M249" s="8">
        <v>29178446000000</v>
      </c>
      <c r="N249" s="6">
        <v>4.0927859599999998E-2</v>
      </c>
      <c r="O249" s="6">
        <v>5.9416015199999998E-2</v>
      </c>
      <c r="P249" s="5"/>
      <c r="Q249" s="5"/>
      <c r="R249" s="5"/>
      <c r="S249" s="9"/>
      <c r="T249" s="9"/>
      <c r="U249" s="5"/>
      <c r="V249" s="5" t="str">
        <f t="shared" si="6"/>
        <v>Net fee and commission income to total operating income17</v>
      </c>
      <c r="W249" s="10">
        <v>201309</v>
      </c>
      <c r="X249" s="11">
        <v>27</v>
      </c>
      <c r="Y249" s="10" t="s">
        <v>36</v>
      </c>
      <c r="Z249" s="11" t="s">
        <v>38</v>
      </c>
      <c r="AA249" s="11">
        <v>0.1459003442</v>
      </c>
      <c r="AB249" s="11">
        <v>17</v>
      </c>
      <c r="AC249" s="5"/>
      <c r="AD249" s="9"/>
      <c r="AE249" s="5"/>
      <c r="AF249" s="5"/>
      <c r="AG249" s="5"/>
      <c r="AH249" s="5"/>
      <c r="AI249" s="5"/>
      <c r="AJ249" s="5"/>
      <c r="AK249" s="5"/>
      <c r="AL249" s="5"/>
      <c r="AM249" s="5"/>
      <c r="AN249" s="5"/>
      <c r="AO249" s="5"/>
      <c r="AP249" s="5"/>
      <c r="AQ249" s="5"/>
      <c r="AR249" s="5"/>
      <c r="AS249" s="5"/>
      <c r="AT249" s="5"/>
      <c r="AU249" s="5"/>
      <c r="AV249" s="5"/>
      <c r="AW249" s="5"/>
      <c r="AX249" s="5"/>
      <c r="AY249" s="5"/>
      <c r="AZ249" s="5"/>
      <c r="BA249" s="5"/>
    </row>
    <row r="250" spans="1:53" x14ac:dyDescent="0.25">
      <c r="A250" s="5" t="str">
        <f t="shared" si="7"/>
        <v>Tier 1 capital to (total assets - intangible assets)201112</v>
      </c>
      <c r="B250" s="6">
        <v>201112</v>
      </c>
      <c r="C250" s="7">
        <v>36</v>
      </c>
      <c r="D250" s="6" t="s">
        <v>42</v>
      </c>
      <c r="E250" s="6">
        <v>4.7434780000000002E-4</v>
      </c>
      <c r="F250" s="6">
        <v>3.7778485000000001E-2</v>
      </c>
      <c r="G250" s="6">
        <v>4.6454292899999999E-2</v>
      </c>
      <c r="H250" s="6">
        <v>4.6376620200000003E-2</v>
      </c>
      <c r="I250" s="6">
        <v>4.42755934E-2</v>
      </c>
      <c r="J250" s="6">
        <v>5.9308869E-2</v>
      </c>
      <c r="K250" s="6">
        <v>8.2089492799999997E-2</v>
      </c>
      <c r="L250" s="8">
        <v>1258532800000</v>
      </c>
      <c r="M250" s="8">
        <v>28424980000000</v>
      </c>
      <c r="N250" s="6">
        <v>4.0472456699999999E-2</v>
      </c>
      <c r="O250" s="6">
        <v>5.2118608099999998E-2</v>
      </c>
      <c r="P250" s="5"/>
      <c r="Q250" s="5"/>
      <c r="R250" s="5"/>
      <c r="S250" s="9"/>
      <c r="T250" s="9"/>
      <c r="U250" s="5"/>
      <c r="V250" s="5" t="str">
        <f t="shared" si="6"/>
        <v>Net fee and commission income to total operating income18</v>
      </c>
      <c r="W250" s="10">
        <v>201309</v>
      </c>
      <c r="X250" s="11">
        <v>27</v>
      </c>
      <c r="Y250" s="10" t="s">
        <v>36</v>
      </c>
      <c r="Z250" s="11">
        <v>7</v>
      </c>
      <c r="AA250" s="11">
        <v>0.1442980898</v>
      </c>
      <c r="AB250" s="11">
        <v>18</v>
      </c>
      <c r="AC250" s="5"/>
      <c r="AD250" s="9"/>
      <c r="AE250" s="5"/>
      <c r="AF250" s="5"/>
      <c r="AG250" s="5"/>
      <c r="AH250" s="5"/>
      <c r="AI250" s="5"/>
      <c r="AJ250" s="5"/>
      <c r="AK250" s="5"/>
      <c r="AL250" s="5"/>
      <c r="AM250" s="5"/>
      <c r="AN250" s="5"/>
      <c r="AO250" s="5"/>
      <c r="AP250" s="5"/>
      <c r="AQ250" s="5"/>
      <c r="AR250" s="5"/>
      <c r="AS250" s="5"/>
      <c r="AT250" s="5"/>
      <c r="AU250" s="5"/>
      <c r="AV250" s="5"/>
      <c r="AW250" s="5"/>
      <c r="AX250" s="5"/>
      <c r="AY250" s="5"/>
      <c r="AZ250" s="5"/>
      <c r="BA250" s="5"/>
    </row>
    <row r="251" spans="1:53" x14ac:dyDescent="0.25">
      <c r="A251" s="5" t="str">
        <f t="shared" si="7"/>
        <v>Tier 1 capital to (total assets - intangible assets)201203</v>
      </c>
      <c r="B251" s="6">
        <v>201203</v>
      </c>
      <c r="C251" s="7">
        <v>36</v>
      </c>
      <c r="D251" s="6" t="s">
        <v>42</v>
      </c>
      <c r="E251" s="6">
        <v>-1.0084782E-2</v>
      </c>
      <c r="F251" s="6">
        <v>3.9411988500000002E-2</v>
      </c>
      <c r="G251" s="6">
        <v>4.8488871000000003E-2</v>
      </c>
      <c r="H251" s="6">
        <v>4.8242792899999998E-2</v>
      </c>
      <c r="I251" s="6">
        <v>4.5204277500000001E-2</v>
      </c>
      <c r="J251" s="6">
        <v>6.0131346600000003E-2</v>
      </c>
      <c r="K251" s="6">
        <v>0.1004457502</v>
      </c>
      <c r="L251" s="8">
        <v>1268408900000</v>
      </c>
      <c r="M251" s="8">
        <v>28059487000000</v>
      </c>
      <c r="N251" s="6">
        <v>4.1154123100000002E-2</v>
      </c>
      <c r="O251" s="6">
        <v>5.59182701E-2</v>
      </c>
      <c r="P251" s="5"/>
      <c r="Q251" s="5"/>
      <c r="R251" s="5"/>
      <c r="S251" s="9"/>
      <c r="T251" s="9"/>
      <c r="U251" s="5"/>
      <c r="V251" s="5" t="str">
        <f t="shared" si="6"/>
        <v>Net fee and commission income to total operating income19</v>
      </c>
      <c r="W251" s="10">
        <v>201309</v>
      </c>
      <c r="X251" s="11">
        <v>27</v>
      </c>
      <c r="Y251" s="10" t="s">
        <v>36</v>
      </c>
      <c r="Z251" s="11">
        <v>2</v>
      </c>
      <c r="AA251" s="11">
        <v>0.13207078359999999</v>
      </c>
      <c r="AB251" s="11">
        <v>19</v>
      </c>
      <c r="AC251" s="5"/>
      <c r="AD251" s="9"/>
      <c r="AE251" s="5"/>
      <c r="AF251" s="5"/>
      <c r="AG251" s="5"/>
      <c r="AH251" s="5"/>
      <c r="AI251" s="5"/>
      <c r="AJ251" s="5"/>
      <c r="AK251" s="5"/>
      <c r="AL251" s="5"/>
      <c r="AM251" s="5"/>
      <c r="AN251" s="5"/>
      <c r="AO251" s="5"/>
      <c r="AP251" s="5"/>
      <c r="AQ251" s="5"/>
      <c r="AR251" s="5"/>
      <c r="AS251" s="5"/>
      <c r="AT251" s="5"/>
      <c r="AU251" s="5"/>
      <c r="AV251" s="5"/>
      <c r="AW251" s="5"/>
      <c r="AX251" s="5"/>
      <c r="AY251" s="5"/>
      <c r="AZ251" s="5"/>
      <c r="BA251" s="5"/>
    </row>
    <row r="252" spans="1:53" x14ac:dyDescent="0.25">
      <c r="A252" s="5" t="str">
        <f t="shared" si="7"/>
        <v>Tier 1 capital to (total assets - intangible assets)201206</v>
      </c>
      <c r="B252" s="6">
        <v>201206</v>
      </c>
      <c r="C252" s="7">
        <v>36</v>
      </c>
      <c r="D252" s="6" t="s">
        <v>42</v>
      </c>
      <c r="E252" s="6">
        <v>2.9901173600000001E-2</v>
      </c>
      <c r="F252" s="6">
        <v>4.0965677399999997E-2</v>
      </c>
      <c r="G252" s="6">
        <v>5.1323812400000002E-2</v>
      </c>
      <c r="H252" s="6">
        <v>5.3688380799999998E-2</v>
      </c>
      <c r="I252" s="6">
        <v>4.5238581899999998E-2</v>
      </c>
      <c r="J252" s="6">
        <v>6.2209848099999999E-2</v>
      </c>
      <c r="K252" s="6">
        <v>0.10018751870000001</v>
      </c>
      <c r="L252" s="8">
        <v>1305861900000</v>
      </c>
      <c r="M252" s="8">
        <v>28866110000000</v>
      </c>
      <c r="N252" s="6">
        <v>4.1772295500000001E-2</v>
      </c>
      <c r="O252" s="6">
        <v>5.5679682299999998E-2</v>
      </c>
      <c r="P252" s="5"/>
      <c r="Q252" s="5"/>
      <c r="R252" s="5"/>
      <c r="S252" s="9"/>
      <c r="T252" s="9"/>
      <c r="U252" s="5"/>
      <c r="V252" s="5" t="str">
        <f t="shared" si="6"/>
        <v>Net fee and commission income to total operating income20</v>
      </c>
      <c r="W252" s="10">
        <v>201309</v>
      </c>
      <c r="X252" s="11">
        <v>27</v>
      </c>
      <c r="Y252" s="10" t="s">
        <v>36</v>
      </c>
      <c r="Z252" s="11">
        <v>8</v>
      </c>
      <c r="AA252" s="11">
        <v>0.1240121107</v>
      </c>
      <c r="AB252" s="11">
        <v>20</v>
      </c>
      <c r="AC252" s="5"/>
      <c r="AD252" s="9"/>
      <c r="AE252" s="5"/>
      <c r="AF252" s="5"/>
      <c r="AG252" s="5"/>
      <c r="AH252" s="5"/>
      <c r="AI252" s="5"/>
      <c r="AJ252" s="5"/>
      <c r="AK252" s="5"/>
      <c r="AL252" s="5"/>
      <c r="AM252" s="5"/>
      <c r="AN252" s="5"/>
      <c r="AO252" s="5"/>
      <c r="AP252" s="5"/>
      <c r="AQ252" s="5"/>
      <c r="AR252" s="5"/>
      <c r="AS252" s="5"/>
      <c r="AT252" s="5"/>
      <c r="AU252" s="5"/>
      <c r="AV252" s="5"/>
      <c r="AW252" s="5"/>
      <c r="AX252" s="5"/>
      <c r="AY252" s="5"/>
      <c r="AZ252" s="5"/>
      <c r="BA252" s="5"/>
    </row>
    <row r="253" spans="1:53" x14ac:dyDescent="0.25">
      <c r="A253" s="5" t="str">
        <f t="shared" si="7"/>
        <v>Tier 1 capital to (total assets - intangible assets)201209</v>
      </c>
      <c r="B253" s="6">
        <v>201209</v>
      </c>
      <c r="C253" s="7">
        <v>36</v>
      </c>
      <c r="D253" s="6" t="s">
        <v>42</v>
      </c>
      <c r="E253" s="6">
        <v>2.6935765600000001E-2</v>
      </c>
      <c r="F253" s="6">
        <v>4.1079105099999999E-2</v>
      </c>
      <c r="G253" s="6">
        <v>4.9495131900000003E-2</v>
      </c>
      <c r="H253" s="6">
        <v>5.3188734100000003E-2</v>
      </c>
      <c r="I253" s="6">
        <v>4.5467312599999997E-2</v>
      </c>
      <c r="J253" s="6">
        <v>6.2788519000000001E-2</v>
      </c>
      <c r="K253" s="6">
        <v>9.4446970399999997E-2</v>
      </c>
      <c r="L253" s="8">
        <v>1322031700000</v>
      </c>
      <c r="M253" s="8">
        <v>29076531000000</v>
      </c>
      <c r="N253" s="6">
        <v>4.2011247100000003E-2</v>
      </c>
      <c r="O253" s="6">
        <v>5.3646288100000002E-2</v>
      </c>
      <c r="P253" s="5"/>
      <c r="Q253" s="5"/>
      <c r="R253" s="5"/>
      <c r="S253" s="9"/>
      <c r="T253" s="9"/>
      <c r="U253" s="5"/>
      <c r="V253" s="5" t="str">
        <f t="shared" si="6"/>
        <v>Net fee and commission income to total operating income99</v>
      </c>
      <c r="W253" s="10">
        <v>201309</v>
      </c>
      <c r="X253" s="11">
        <v>27</v>
      </c>
      <c r="Y253" s="10" t="s">
        <v>36</v>
      </c>
      <c r="Z253" s="11" t="s">
        <v>47</v>
      </c>
      <c r="AA253" s="11">
        <v>0.23473427459999999</v>
      </c>
      <c r="AB253" s="11">
        <v>99</v>
      </c>
      <c r="AC253" s="5"/>
      <c r="AD253" s="9"/>
      <c r="AE253" s="5"/>
      <c r="AF253" s="5"/>
      <c r="AG253" s="5"/>
      <c r="AH253" s="5"/>
      <c r="AI253" s="5"/>
      <c r="AJ253" s="5"/>
      <c r="AK253" s="5"/>
      <c r="AL253" s="5"/>
      <c r="AM253" s="5"/>
      <c r="AN253" s="5"/>
      <c r="AO253" s="5"/>
      <c r="AP253" s="5"/>
      <c r="AQ253" s="5"/>
      <c r="AR253" s="5"/>
      <c r="AS253" s="5"/>
      <c r="AT253" s="5"/>
      <c r="AU253" s="5"/>
      <c r="AV253" s="5"/>
      <c r="AW253" s="5"/>
      <c r="AX253" s="5"/>
      <c r="AY253" s="5"/>
      <c r="AZ253" s="5"/>
      <c r="BA253" s="5"/>
    </row>
    <row r="254" spans="1:53" x14ac:dyDescent="0.25">
      <c r="A254" s="5" t="str">
        <f t="shared" si="7"/>
        <v>Tier 1 capital to (total assets - intangible assets)201212</v>
      </c>
      <c r="B254" s="6">
        <v>201212</v>
      </c>
      <c r="C254" s="7">
        <v>36</v>
      </c>
      <c r="D254" s="6" t="s">
        <v>42</v>
      </c>
      <c r="E254" s="6">
        <v>2.7754946999999999E-2</v>
      </c>
      <c r="F254" s="6">
        <v>4.23512391E-2</v>
      </c>
      <c r="G254" s="6">
        <v>5.1374907800000001E-2</v>
      </c>
      <c r="H254" s="6">
        <v>5.3789883500000003E-2</v>
      </c>
      <c r="I254" s="6">
        <v>4.7022311900000002E-2</v>
      </c>
      <c r="J254" s="6">
        <v>6.2727498600000001E-2</v>
      </c>
      <c r="K254" s="6">
        <v>9.2065706999999997E-2</v>
      </c>
      <c r="L254" s="8">
        <v>1306891200000</v>
      </c>
      <c r="M254" s="8">
        <v>27793002000000</v>
      </c>
      <c r="N254" s="6">
        <v>4.4363811500000003E-2</v>
      </c>
      <c r="O254" s="6">
        <v>5.7229301500000003E-2</v>
      </c>
      <c r="P254" s="5"/>
      <c r="Q254" s="5"/>
      <c r="R254" s="5"/>
      <c r="S254" s="9"/>
      <c r="T254" s="9"/>
      <c r="U254" s="5"/>
      <c r="V254" s="5" t="str">
        <f t="shared" si="6"/>
        <v>Net income to total operating income1</v>
      </c>
      <c r="W254" s="10">
        <v>201309</v>
      </c>
      <c r="X254" s="11">
        <v>33</v>
      </c>
      <c r="Y254" s="10" t="s">
        <v>37</v>
      </c>
      <c r="Z254" s="11">
        <v>8</v>
      </c>
      <c r="AA254" s="11">
        <v>0.40803784269999999</v>
      </c>
      <c r="AB254" s="11">
        <v>1</v>
      </c>
      <c r="AC254" s="5"/>
      <c r="AD254" s="9"/>
      <c r="AE254" s="5"/>
      <c r="AF254" s="5"/>
      <c r="AG254" s="5"/>
      <c r="AH254" s="5"/>
      <c r="AI254" s="5"/>
      <c r="AJ254" s="5"/>
      <c r="AK254" s="5"/>
      <c r="AL254" s="5"/>
      <c r="AM254" s="5"/>
      <c r="AN254" s="5"/>
      <c r="AO254" s="5"/>
      <c r="AP254" s="5"/>
      <c r="AQ254" s="5"/>
      <c r="AR254" s="5"/>
      <c r="AS254" s="5"/>
      <c r="AT254" s="5"/>
      <c r="AU254" s="5"/>
      <c r="AV254" s="5"/>
      <c r="AW254" s="5"/>
      <c r="AX254" s="5"/>
      <c r="AY254" s="5"/>
      <c r="AZ254" s="5"/>
      <c r="BA254" s="5"/>
    </row>
    <row r="255" spans="1:53" x14ac:dyDescent="0.25">
      <c r="A255" s="5" t="str">
        <f t="shared" si="7"/>
        <v>Tier 1 capital to (total assets - intangible assets)201303</v>
      </c>
      <c r="B255" s="6">
        <v>201303</v>
      </c>
      <c r="C255" s="7">
        <v>36</v>
      </c>
      <c r="D255" s="6" t="s">
        <v>42</v>
      </c>
      <c r="E255" s="6">
        <v>3.4553360999999998E-2</v>
      </c>
      <c r="F255" s="6">
        <v>4.2943830199999998E-2</v>
      </c>
      <c r="G255" s="6">
        <v>5.3732442700000001E-2</v>
      </c>
      <c r="H255" s="6">
        <v>5.64525466E-2</v>
      </c>
      <c r="I255" s="6">
        <v>4.7253451199999998E-2</v>
      </c>
      <c r="J255" s="6">
        <v>6.6911528400000003E-2</v>
      </c>
      <c r="K255" s="6">
        <v>9.2603842500000005E-2</v>
      </c>
      <c r="L255" s="8">
        <v>1317084800000</v>
      </c>
      <c r="M255" s="8">
        <v>27872775000000</v>
      </c>
      <c r="N255" s="6">
        <v>4.2941850900000002E-2</v>
      </c>
      <c r="O255" s="6">
        <v>5.6376554699999998E-2</v>
      </c>
      <c r="P255" s="5"/>
      <c r="Q255" s="5"/>
      <c r="R255" s="5"/>
      <c r="S255" s="9"/>
      <c r="T255" s="9"/>
      <c r="U255" s="5"/>
      <c r="V255" s="5" t="str">
        <f t="shared" si="6"/>
        <v>Net income to total operating income2</v>
      </c>
      <c r="W255" s="10">
        <v>201309</v>
      </c>
      <c r="X255" s="11">
        <v>33</v>
      </c>
      <c r="Y255" s="10" t="s">
        <v>37</v>
      </c>
      <c r="Z255" s="11">
        <v>10</v>
      </c>
      <c r="AA255" s="11">
        <v>0.3982478827</v>
      </c>
      <c r="AB255" s="11">
        <v>2</v>
      </c>
      <c r="AC255" s="5"/>
      <c r="AD255" s="9"/>
      <c r="AE255" s="5"/>
      <c r="AF255" s="5"/>
      <c r="AG255" s="5"/>
      <c r="AH255" s="5"/>
      <c r="AI255" s="5"/>
      <c r="AJ255" s="5"/>
      <c r="AK255" s="5"/>
      <c r="AL255" s="5"/>
      <c r="AM255" s="5"/>
      <c r="AN255" s="5"/>
      <c r="AO255" s="5"/>
      <c r="AP255" s="5"/>
      <c r="AQ255" s="5"/>
      <c r="AR255" s="5"/>
      <c r="AS255" s="5"/>
      <c r="AT255" s="5"/>
      <c r="AU255" s="5"/>
      <c r="AV255" s="5"/>
      <c r="AW255" s="5"/>
      <c r="AX255" s="5"/>
      <c r="AY255" s="5"/>
      <c r="AZ255" s="5"/>
      <c r="BA255" s="5"/>
    </row>
    <row r="256" spans="1:53" x14ac:dyDescent="0.25">
      <c r="A256" s="5" t="str">
        <f t="shared" si="7"/>
        <v>Tier 1 capital to (total assets - intangible assets)201306</v>
      </c>
      <c r="B256" s="6">
        <v>201306</v>
      </c>
      <c r="C256" s="7">
        <v>36</v>
      </c>
      <c r="D256" s="6" t="s">
        <v>42</v>
      </c>
      <c r="E256" s="6">
        <v>3.5941268300000002E-2</v>
      </c>
      <c r="F256" s="6">
        <v>4.46062484E-2</v>
      </c>
      <c r="G256" s="6">
        <v>5.3963056000000002E-2</v>
      </c>
      <c r="H256" s="6">
        <v>5.7955478599999999E-2</v>
      </c>
      <c r="I256" s="6">
        <v>4.8715193400000002E-2</v>
      </c>
      <c r="J256" s="6">
        <v>6.8398520700000007E-2</v>
      </c>
      <c r="K256" s="6">
        <v>0.1005319484</v>
      </c>
      <c r="L256" s="8">
        <v>1305174900000</v>
      </c>
      <c r="M256" s="8">
        <v>26791947000000</v>
      </c>
      <c r="N256" s="6">
        <v>4.6039440299999998E-2</v>
      </c>
      <c r="O256" s="6">
        <v>5.7962995400000002E-2</v>
      </c>
      <c r="P256" s="5"/>
      <c r="Q256" s="5"/>
      <c r="R256" s="5"/>
      <c r="S256" s="9"/>
      <c r="T256" s="9"/>
      <c r="U256" s="5"/>
      <c r="V256" s="5" t="str">
        <f t="shared" si="6"/>
        <v>Net income to total operating income3</v>
      </c>
      <c r="W256" s="10">
        <v>201309</v>
      </c>
      <c r="X256" s="11">
        <v>33</v>
      </c>
      <c r="Y256" s="10" t="s">
        <v>37</v>
      </c>
      <c r="Z256" s="11" t="s">
        <v>40</v>
      </c>
      <c r="AA256" s="11">
        <v>0.36903039560000001</v>
      </c>
      <c r="AB256" s="11">
        <v>3</v>
      </c>
      <c r="AC256" s="5"/>
      <c r="AD256" s="9"/>
      <c r="AE256" s="5"/>
      <c r="AF256" s="5"/>
      <c r="AG256" s="5"/>
      <c r="AH256" s="5"/>
      <c r="AI256" s="5"/>
      <c r="AJ256" s="5"/>
      <c r="AK256" s="5"/>
      <c r="AL256" s="5"/>
      <c r="AM256" s="5"/>
      <c r="AN256" s="5"/>
      <c r="AO256" s="5"/>
      <c r="AP256" s="5"/>
      <c r="AQ256" s="5"/>
      <c r="AR256" s="5"/>
      <c r="AS256" s="5"/>
      <c r="AT256" s="5"/>
      <c r="AU256" s="5"/>
      <c r="AV256" s="5"/>
      <c r="AW256" s="5"/>
      <c r="AX256" s="5"/>
      <c r="AY256" s="5"/>
      <c r="AZ256" s="5"/>
      <c r="BA256" s="5"/>
    </row>
    <row r="257" spans="1:53" x14ac:dyDescent="0.25">
      <c r="A257" s="5" t="str">
        <f t="shared" si="7"/>
        <v>Tier 1 capital to (total assets - intangible assets)201309</v>
      </c>
      <c r="B257" s="6">
        <v>201309</v>
      </c>
      <c r="C257" s="7">
        <v>36</v>
      </c>
      <c r="D257" s="6" t="s">
        <v>42</v>
      </c>
      <c r="E257" s="6">
        <v>3.7244138000000003E-2</v>
      </c>
      <c r="F257" s="6">
        <v>4.4781009300000001E-2</v>
      </c>
      <c r="G257" s="6">
        <v>5.4646364599999997E-2</v>
      </c>
      <c r="H257" s="6">
        <v>5.8705669199999998E-2</v>
      </c>
      <c r="I257" s="6">
        <v>4.97931203E-2</v>
      </c>
      <c r="J257" s="6">
        <v>6.5814221800000003E-2</v>
      </c>
      <c r="K257" s="6">
        <v>0.1006639823</v>
      </c>
      <c r="L257" s="8">
        <v>1306995900000</v>
      </c>
      <c r="M257" s="8">
        <v>26248523000000</v>
      </c>
      <c r="N257" s="6">
        <v>4.5880169200000001E-2</v>
      </c>
      <c r="O257" s="6">
        <v>5.6113504799999998E-2</v>
      </c>
      <c r="P257" s="5"/>
      <c r="Q257" s="5"/>
      <c r="R257" s="5"/>
      <c r="S257" s="9"/>
      <c r="T257" s="9"/>
      <c r="U257" s="5"/>
      <c r="V257" s="5" t="str">
        <f t="shared" si="6"/>
        <v>Net income to total operating income4</v>
      </c>
      <c r="W257" s="10">
        <v>201309</v>
      </c>
      <c r="X257" s="11">
        <v>33</v>
      </c>
      <c r="Y257" s="10" t="s">
        <v>37</v>
      </c>
      <c r="Z257" s="11" t="s">
        <v>38</v>
      </c>
      <c r="AA257" s="11">
        <v>0.35265236840000003</v>
      </c>
      <c r="AB257" s="11">
        <v>4</v>
      </c>
      <c r="AC257" s="5"/>
      <c r="AD257" s="9"/>
      <c r="AE257" s="5"/>
      <c r="AF257" s="5"/>
      <c r="AG257" s="5"/>
      <c r="AH257" s="5"/>
      <c r="AI257" s="5"/>
      <c r="AJ257" s="5"/>
      <c r="AK257" s="5"/>
      <c r="AL257" s="5"/>
      <c r="AM257" s="5"/>
      <c r="AN257" s="5"/>
      <c r="AO257" s="5"/>
      <c r="AP257" s="5"/>
      <c r="AQ257" s="5"/>
      <c r="AR257" s="5"/>
      <c r="AS257" s="5"/>
      <c r="AT257" s="5"/>
      <c r="AU257" s="5"/>
      <c r="AV257" s="5"/>
      <c r="AW257" s="5"/>
      <c r="AX257" s="5"/>
      <c r="AY257" s="5"/>
      <c r="AZ257" s="5"/>
      <c r="BA257" s="5"/>
    </row>
    <row r="258" spans="1:53" x14ac:dyDescent="0.25">
      <c r="A258" s="5" t="str">
        <f t="shared" si="7"/>
        <v>Debt-to-equity ratio200912</v>
      </c>
      <c r="B258" s="6">
        <v>200912</v>
      </c>
      <c r="C258" s="7">
        <v>45</v>
      </c>
      <c r="D258" s="6" t="s">
        <v>43</v>
      </c>
      <c r="E258" s="6">
        <v>9.7553146141999996</v>
      </c>
      <c r="F258" s="6">
        <v>12.04974904</v>
      </c>
      <c r="G258" s="6">
        <v>14.945187598</v>
      </c>
      <c r="H258" s="6">
        <v>19.873822874999998</v>
      </c>
      <c r="I258" s="6">
        <v>18.705971147</v>
      </c>
      <c r="J258" s="6">
        <v>22.580725578999999</v>
      </c>
      <c r="K258" s="6">
        <v>39.856423958000001</v>
      </c>
      <c r="L258" s="8">
        <v>23683591000000</v>
      </c>
      <c r="M258" s="8">
        <v>1266097900000</v>
      </c>
      <c r="N258" s="6">
        <v>19.482725597999998</v>
      </c>
      <c r="O258" s="6">
        <v>14.444032147</v>
      </c>
      <c r="P258" s="5"/>
      <c r="Q258" s="5"/>
      <c r="R258" s="5"/>
      <c r="S258" s="9"/>
      <c r="T258" s="9"/>
      <c r="U258" s="5"/>
      <c r="V258" s="5" t="str">
        <f t="shared" ref="V258:V321" si="8">CONCATENATE(Y258,AB258)</f>
        <v>Net income to total operating income5</v>
      </c>
      <c r="W258" s="10">
        <v>201309</v>
      </c>
      <c r="X258" s="11">
        <v>33</v>
      </c>
      <c r="Y258" s="10" t="s">
        <v>37</v>
      </c>
      <c r="Z258" s="11">
        <v>2</v>
      </c>
      <c r="AA258" s="11">
        <v>0.31166385340000002</v>
      </c>
      <c r="AB258" s="11">
        <v>5</v>
      </c>
      <c r="AC258" s="5"/>
      <c r="AD258" s="9"/>
      <c r="AE258" s="5"/>
      <c r="AF258" s="5"/>
      <c r="AG258" s="5"/>
      <c r="AH258" s="5"/>
      <c r="AI258" s="5"/>
      <c r="AJ258" s="5"/>
      <c r="AK258" s="5"/>
      <c r="AL258" s="5"/>
      <c r="AM258" s="5"/>
      <c r="AN258" s="5"/>
      <c r="AO258" s="5"/>
      <c r="AP258" s="5"/>
      <c r="AQ258" s="5"/>
      <c r="AR258" s="5"/>
      <c r="AS258" s="5"/>
      <c r="AT258" s="5"/>
      <c r="AU258" s="5"/>
      <c r="AV258" s="5"/>
      <c r="AW258" s="5"/>
      <c r="AX258" s="5"/>
      <c r="AY258" s="5"/>
      <c r="AZ258" s="5"/>
      <c r="BA258" s="5"/>
    </row>
    <row r="259" spans="1:53" x14ac:dyDescent="0.25">
      <c r="A259" s="5" t="str">
        <f t="shared" ref="A259:A289" si="9">CONCATENATE(D259,B259)</f>
        <v>Debt-to-equity ratio201003</v>
      </c>
      <c r="B259" s="6">
        <v>201003</v>
      </c>
      <c r="C259" s="7">
        <v>45</v>
      </c>
      <c r="D259" s="6" t="s">
        <v>43</v>
      </c>
      <c r="E259" s="6">
        <v>10.071422251</v>
      </c>
      <c r="F259" s="6">
        <v>12.622082698</v>
      </c>
      <c r="G259" s="6">
        <v>15.346976443999999</v>
      </c>
      <c r="H259" s="6">
        <v>19.648082995999999</v>
      </c>
      <c r="I259" s="6">
        <v>19.167173109</v>
      </c>
      <c r="J259" s="6">
        <v>22.976926175999999</v>
      </c>
      <c r="K259" s="6">
        <v>38.761373136000003</v>
      </c>
      <c r="L259" s="8">
        <v>24638725000000</v>
      </c>
      <c r="M259" s="8">
        <v>1285464700000</v>
      </c>
      <c r="N259" s="6">
        <v>19.967994316999999</v>
      </c>
      <c r="O259" s="6">
        <v>14.325686208</v>
      </c>
      <c r="P259" s="5"/>
      <c r="Q259" s="5"/>
      <c r="R259" s="5"/>
      <c r="S259" s="9"/>
      <c r="T259" s="9"/>
      <c r="U259" s="5"/>
      <c r="V259" s="5" t="str">
        <f t="shared" si="8"/>
        <v>Net income to total operating income6</v>
      </c>
      <c r="W259" s="10">
        <v>201309</v>
      </c>
      <c r="X259" s="11">
        <v>33</v>
      </c>
      <c r="Y259" s="10" t="s">
        <v>37</v>
      </c>
      <c r="Z259" s="11">
        <v>6</v>
      </c>
      <c r="AA259" s="11">
        <v>0.3044962558</v>
      </c>
      <c r="AB259" s="11">
        <v>6</v>
      </c>
      <c r="AC259" s="5"/>
      <c r="AD259" s="9"/>
      <c r="AE259" s="5"/>
      <c r="AF259" s="5"/>
      <c r="AG259" s="5"/>
      <c r="AH259" s="5"/>
      <c r="AI259" s="5"/>
      <c r="AJ259" s="5"/>
      <c r="AK259" s="5"/>
      <c r="AL259" s="5"/>
      <c r="AM259" s="5"/>
      <c r="AN259" s="5"/>
      <c r="AO259" s="5"/>
      <c r="AP259" s="5"/>
      <c r="AQ259" s="5"/>
      <c r="AR259" s="5"/>
      <c r="AS259" s="5"/>
      <c r="AT259" s="5"/>
      <c r="AU259" s="5"/>
      <c r="AV259" s="5"/>
      <c r="AW259" s="5"/>
      <c r="AX259" s="5"/>
      <c r="AY259" s="5"/>
      <c r="AZ259" s="5"/>
      <c r="BA259" s="5"/>
    </row>
    <row r="260" spans="1:53" x14ac:dyDescent="0.25">
      <c r="A260" s="5" t="str">
        <f t="shared" si="9"/>
        <v>Debt-to-equity ratio201006</v>
      </c>
      <c r="B260" s="6">
        <v>201006</v>
      </c>
      <c r="C260" s="7">
        <v>45</v>
      </c>
      <c r="D260" s="6" t="s">
        <v>43</v>
      </c>
      <c r="E260" s="6">
        <v>10.389900455999999</v>
      </c>
      <c r="F260" s="6">
        <v>13.052120436999999</v>
      </c>
      <c r="G260" s="6">
        <v>16.046417805000001</v>
      </c>
      <c r="H260" s="6">
        <v>19.963822958000002</v>
      </c>
      <c r="I260" s="6">
        <v>19.366129646000001</v>
      </c>
      <c r="J260" s="6">
        <v>24.405542542999999</v>
      </c>
      <c r="K260" s="6">
        <v>38.826217636000003</v>
      </c>
      <c r="L260" s="8">
        <v>25639538000000</v>
      </c>
      <c r="M260" s="8">
        <v>1323937100000</v>
      </c>
      <c r="N260" s="6">
        <v>20.525062359</v>
      </c>
      <c r="O260" s="6">
        <v>15.277989924</v>
      </c>
      <c r="P260" s="5"/>
      <c r="Q260" s="5"/>
      <c r="R260" s="5"/>
      <c r="S260" s="9"/>
      <c r="T260" s="9"/>
      <c r="U260" s="5"/>
      <c r="V260" s="5" t="str">
        <f t="shared" si="8"/>
        <v>Net income to total operating income7</v>
      </c>
      <c r="W260" s="10">
        <v>201309</v>
      </c>
      <c r="X260" s="11">
        <v>33</v>
      </c>
      <c r="Y260" s="10" t="s">
        <v>37</v>
      </c>
      <c r="Z260" s="11" t="s">
        <v>38</v>
      </c>
      <c r="AA260" s="11">
        <v>0.28969328129999999</v>
      </c>
      <c r="AB260" s="11">
        <v>7</v>
      </c>
      <c r="AC260" s="5"/>
      <c r="AD260" s="9"/>
      <c r="AE260" s="5"/>
      <c r="AF260" s="5"/>
      <c r="AG260" s="5"/>
      <c r="AH260" s="5"/>
      <c r="AI260" s="5"/>
      <c r="AJ260" s="5"/>
      <c r="AK260" s="5"/>
      <c r="AL260" s="5"/>
      <c r="AM260" s="5"/>
      <c r="AN260" s="5"/>
      <c r="AO260" s="5"/>
      <c r="AP260" s="5"/>
      <c r="AQ260" s="5"/>
      <c r="AR260" s="5"/>
      <c r="AS260" s="5"/>
      <c r="AT260" s="5"/>
      <c r="AU260" s="5"/>
      <c r="AV260" s="5"/>
      <c r="AW260" s="5"/>
      <c r="AX260" s="5"/>
      <c r="AY260" s="5"/>
      <c r="AZ260" s="5"/>
      <c r="BA260" s="5"/>
    </row>
    <row r="261" spans="1:53" x14ac:dyDescent="0.25">
      <c r="A261" s="5" t="str">
        <f t="shared" si="9"/>
        <v>Debt-to-equity ratio201009</v>
      </c>
      <c r="B261" s="6">
        <v>201009</v>
      </c>
      <c r="C261" s="7">
        <v>45</v>
      </c>
      <c r="D261" s="6" t="s">
        <v>43</v>
      </c>
      <c r="E261" s="6">
        <v>10.046227182999999</v>
      </c>
      <c r="F261" s="6">
        <v>12.842540118000001</v>
      </c>
      <c r="G261" s="6">
        <v>16.118787510000001</v>
      </c>
      <c r="H261" s="6">
        <v>19.665233017999999</v>
      </c>
      <c r="I261" s="6">
        <v>19.204530362</v>
      </c>
      <c r="J261" s="6">
        <v>22.800317818</v>
      </c>
      <c r="K261" s="6">
        <v>38.314308947000001</v>
      </c>
      <c r="L261" s="8">
        <v>25654385000000</v>
      </c>
      <c r="M261" s="8">
        <v>1335850700000</v>
      </c>
      <c r="N261" s="6">
        <v>19.963040917000001</v>
      </c>
      <c r="O261" s="6">
        <v>15.173085284000001</v>
      </c>
      <c r="P261" s="5"/>
      <c r="Q261" s="5"/>
      <c r="R261" s="5"/>
      <c r="S261" s="9"/>
      <c r="T261" s="9"/>
      <c r="U261" s="5"/>
      <c r="V261" s="5" t="str">
        <f t="shared" si="8"/>
        <v>Net income to total operating income8</v>
      </c>
      <c r="W261" s="10">
        <v>201309</v>
      </c>
      <c r="X261" s="11">
        <v>33</v>
      </c>
      <c r="Y261" s="10" t="s">
        <v>37</v>
      </c>
      <c r="Z261" s="11">
        <v>7</v>
      </c>
      <c r="AA261" s="11">
        <v>0.22471858040000001</v>
      </c>
      <c r="AB261" s="11">
        <v>8</v>
      </c>
      <c r="AC261" s="5"/>
      <c r="AD261" s="9"/>
      <c r="AE261" s="5"/>
      <c r="AF261" s="5"/>
      <c r="AG261" s="5"/>
      <c r="AH261" s="5"/>
      <c r="AI261" s="5"/>
      <c r="AJ261" s="5"/>
      <c r="AK261" s="5"/>
      <c r="AL261" s="5"/>
      <c r="AM261" s="5"/>
      <c r="AN261" s="5"/>
      <c r="AO261" s="5"/>
      <c r="AP261" s="5"/>
      <c r="AQ261" s="5"/>
      <c r="AR261" s="5"/>
      <c r="AS261" s="5"/>
      <c r="AT261" s="5"/>
      <c r="AU261" s="5"/>
      <c r="AV261" s="5"/>
      <c r="AW261" s="5"/>
      <c r="AX261" s="5"/>
      <c r="AY261" s="5"/>
      <c r="AZ261" s="5"/>
      <c r="BA261" s="5"/>
    </row>
    <row r="262" spans="1:53" x14ac:dyDescent="0.25">
      <c r="A262" s="5" t="str">
        <f t="shared" si="9"/>
        <v>Debt-to-equity ratio201012</v>
      </c>
      <c r="B262" s="6">
        <v>201012</v>
      </c>
      <c r="C262" s="7">
        <v>45</v>
      </c>
      <c r="D262" s="6" t="s">
        <v>43</v>
      </c>
      <c r="E262" s="6">
        <v>9.7084931834999999</v>
      </c>
      <c r="F262" s="6">
        <v>12.291244476999999</v>
      </c>
      <c r="G262" s="6">
        <v>16.561254801</v>
      </c>
      <c r="H262" s="6">
        <v>19.078640053000001</v>
      </c>
      <c r="I262" s="6">
        <v>18.188014999</v>
      </c>
      <c r="J262" s="6">
        <v>22.925577811</v>
      </c>
      <c r="K262" s="6">
        <v>37.804512332000002</v>
      </c>
      <c r="L262" s="8">
        <v>24669578000000</v>
      </c>
      <c r="M262" s="8">
        <v>1356364500000</v>
      </c>
      <c r="N262" s="6">
        <v>19.06607211</v>
      </c>
      <c r="O262" s="6">
        <v>13.762186345</v>
      </c>
      <c r="P262" s="5"/>
      <c r="Q262" s="5"/>
      <c r="R262" s="5"/>
      <c r="S262" s="9"/>
      <c r="T262" s="9"/>
      <c r="U262" s="5"/>
      <c r="V262" s="5" t="str">
        <f t="shared" si="8"/>
        <v>Net income to total operating income9</v>
      </c>
      <c r="W262" s="10">
        <v>201309</v>
      </c>
      <c r="X262" s="11">
        <v>33</v>
      </c>
      <c r="Y262" s="10" t="s">
        <v>37</v>
      </c>
      <c r="Z262" s="11" t="s">
        <v>44</v>
      </c>
      <c r="AA262" s="11">
        <v>0.21047600499999999</v>
      </c>
      <c r="AB262" s="11">
        <v>9</v>
      </c>
      <c r="AC262" s="5"/>
      <c r="AD262" s="9"/>
      <c r="AE262" s="5"/>
      <c r="AF262" s="5"/>
      <c r="AG262" s="5"/>
      <c r="AH262" s="5"/>
      <c r="AI262" s="5"/>
      <c r="AJ262" s="5"/>
      <c r="AK262" s="5"/>
      <c r="AL262" s="5"/>
      <c r="AM262" s="5"/>
      <c r="AN262" s="5"/>
      <c r="AO262" s="5"/>
      <c r="AP262" s="5"/>
      <c r="AQ262" s="5"/>
      <c r="AR262" s="5"/>
      <c r="AS262" s="5"/>
      <c r="AT262" s="5"/>
      <c r="AU262" s="5"/>
      <c r="AV262" s="5"/>
      <c r="AW262" s="5"/>
      <c r="AX262" s="5"/>
      <c r="AY262" s="5"/>
      <c r="AZ262" s="5"/>
      <c r="BA262" s="5"/>
    </row>
    <row r="263" spans="1:53" x14ac:dyDescent="0.25">
      <c r="A263" s="5" t="str">
        <f t="shared" si="9"/>
        <v>Debt-to-equity ratio201103</v>
      </c>
      <c r="B263" s="6">
        <v>201103</v>
      </c>
      <c r="C263" s="7">
        <v>45</v>
      </c>
      <c r="D263" s="6" t="s">
        <v>43</v>
      </c>
      <c r="E263" s="6">
        <v>8.6401753732</v>
      </c>
      <c r="F263" s="6">
        <v>12.029035515</v>
      </c>
      <c r="G263" s="6">
        <v>16.038789721000001</v>
      </c>
      <c r="H263" s="6">
        <v>18.169313933000002</v>
      </c>
      <c r="I263" s="6">
        <v>17.771563003000001</v>
      </c>
      <c r="J263" s="6">
        <v>22.474806067999999</v>
      </c>
      <c r="K263" s="6">
        <v>34.709278232000003</v>
      </c>
      <c r="L263" s="8">
        <v>24252945000000</v>
      </c>
      <c r="M263" s="8">
        <v>1364705200000</v>
      </c>
      <c r="N263" s="6">
        <v>19.269421589</v>
      </c>
      <c r="O263" s="6">
        <v>13.536217240999999</v>
      </c>
      <c r="P263" s="5"/>
      <c r="Q263" s="5"/>
      <c r="R263" s="5"/>
      <c r="S263" s="9"/>
      <c r="T263" s="9"/>
      <c r="U263" s="5"/>
      <c r="V263" s="5" t="str">
        <f t="shared" si="8"/>
        <v>Net income to total operating income10</v>
      </c>
      <c r="W263" s="10">
        <v>201309</v>
      </c>
      <c r="X263" s="11">
        <v>33</v>
      </c>
      <c r="Y263" s="10" t="s">
        <v>37</v>
      </c>
      <c r="Z263" s="11" t="s">
        <v>31</v>
      </c>
      <c r="AA263" s="11">
        <v>0.18440280000000001</v>
      </c>
      <c r="AB263" s="11">
        <v>10</v>
      </c>
      <c r="AC263" s="5"/>
      <c r="AD263" s="9"/>
      <c r="AE263" s="5"/>
      <c r="AF263" s="5"/>
      <c r="AG263" s="5"/>
      <c r="AH263" s="5"/>
      <c r="AI263" s="5"/>
      <c r="AJ263" s="5"/>
      <c r="AK263" s="5"/>
      <c r="AL263" s="5"/>
      <c r="AM263" s="5"/>
      <c r="AN263" s="5"/>
      <c r="AO263" s="5"/>
      <c r="AP263" s="5"/>
      <c r="AQ263" s="5"/>
      <c r="AR263" s="5"/>
      <c r="AS263" s="5"/>
      <c r="AT263" s="5"/>
      <c r="AU263" s="5"/>
      <c r="AV263" s="5"/>
      <c r="AW263" s="5"/>
      <c r="AX263" s="5"/>
      <c r="AY263" s="5"/>
      <c r="AZ263" s="5"/>
      <c r="BA263" s="5"/>
    </row>
    <row r="264" spans="1:53" x14ac:dyDescent="0.25">
      <c r="A264" s="5" t="str">
        <f t="shared" si="9"/>
        <v>Debt-to-equity ratio201106</v>
      </c>
      <c r="B264" s="6">
        <v>201106</v>
      </c>
      <c r="C264" s="7">
        <v>45</v>
      </c>
      <c r="D264" s="6" t="s">
        <v>43</v>
      </c>
      <c r="E264" s="6">
        <v>8.4031741323000002</v>
      </c>
      <c r="F264" s="6">
        <v>12.657614535</v>
      </c>
      <c r="G264" s="6">
        <v>17.228571517999999</v>
      </c>
      <c r="H264" s="6">
        <v>18.326460784999998</v>
      </c>
      <c r="I264" s="6">
        <v>17.946379675999999</v>
      </c>
      <c r="J264" s="6">
        <v>21.745640394999999</v>
      </c>
      <c r="K264" s="6">
        <v>34.792389178999997</v>
      </c>
      <c r="L264" s="8">
        <v>25690249000000</v>
      </c>
      <c r="M264" s="8">
        <v>1431500300000</v>
      </c>
      <c r="N264" s="6">
        <v>19.738956394999999</v>
      </c>
      <c r="O264" s="6">
        <v>15.450821379000001</v>
      </c>
      <c r="P264" s="5"/>
      <c r="Q264" s="5"/>
      <c r="R264" s="5"/>
      <c r="S264" s="9"/>
      <c r="T264" s="9"/>
      <c r="U264" s="5"/>
      <c r="V264" s="5" t="str">
        <f t="shared" si="8"/>
        <v>Net income to total operating income11</v>
      </c>
      <c r="W264" s="10">
        <v>201309</v>
      </c>
      <c r="X264" s="11">
        <v>33</v>
      </c>
      <c r="Y264" s="10" t="s">
        <v>37</v>
      </c>
      <c r="Z264" s="11" t="s">
        <v>29</v>
      </c>
      <c r="AA264" s="11">
        <v>0.18224858599999999</v>
      </c>
      <c r="AB264" s="11">
        <v>11</v>
      </c>
      <c r="AC264" s="5"/>
      <c r="AD264" s="9"/>
      <c r="AE264" s="5"/>
      <c r="AF264" s="5"/>
      <c r="AG264" s="5"/>
      <c r="AH264" s="5"/>
      <c r="AI264" s="5"/>
      <c r="AJ264" s="5"/>
      <c r="AK264" s="5"/>
      <c r="AL264" s="5"/>
      <c r="AM264" s="5"/>
      <c r="AN264" s="5"/>
      <c r="AO264" s="5"/>
      <c r="AP264" s="5"/>
      <c r="AQ264" s="5"/>
      <c r="AR264" s="5"/>
      <c r="AS264" s="5"/>
      <c r="AT264" s="5"/>
      <c r="AU264" s="5"/>
      <c r="AV264" s="5"/>
      <c r="AW264" s="5"/>
      <c r="AX264" s="5"/>
      <c r="AY264" s="5"/>
      <c r="AZ264" s="5"/>
      <c r="BA264" s="5"/>
    </row>
    <row r="265" spans="1:53" x14ac:dyDescent="0.25">
      <c r="A265" s="5" t="str">
        <f t="shared" si="9"/>
        <v>Debt-to-equity ratio201109</v>
      </c>
      <c r="B265" s="6">
        <v>201109</v>
      </c>
      <c r="C265" s="7">
        <v>45</v>
      </c>
      <c r="D265" s="6" t="s">
        <v>43</v>
      </c>
      <c r="E265" s="6">
        <v>7.5896280399</v>
      </c>
      <c r="F265" s="6">
        <v>13.098464921</v>
      </c>
      <c r="G265" s="6">
        <v>17.169011083000001</v>
      </c>
      <c r="H265" s="6">
        <v>20.07259505</v>
      </c>
      <c r="I265" s="6">
        <v>19.407496690999999</v>
      </c>
      <c r="J265" s="6">
        <v>25.148697917</v>
      </c>
      <c r="K265" s="6">
        <v>41.386036365999999</v>
      </c>
      <c r="L265" s="8">
        <v>27993121000000</v>
      </c>
      <c r="M265" s="8">
        <v>1442387000000</v>
      </c>
      <c r="N265" s="6">
        <v>20.870624749000001</v>
      </c>
      <c r="O265" s="6">
        <v>13.995085831999999</v>
      </c>
      <c r="P265" s="5"/>
      <c r="Q265" s="5"/>
      <c r="R265" s="5"/>
      <c r="S265" s="9"/>
      <c r="T265" s="9"/>
      <c r="U265" s="5"/>
      <c r="V265" s="5" t="str">
        <f t="shared" si="8"/>
        <v>Net income to total operating income12</v>
      </c>
      <c r="W265" s="10">
        <v>201309</v>
      </c>
      <c r="X265" s="11">
        <v>33</v>
      </c>
      <c r="Y265" s="10" t="s">
        <v>37</v>
      </c>
      <c r="Z265" s="11">
        <v>5</v>
      </c>
      <c r="AA265" s="11">
        <v>0.1648792684</v>
      </c>
      <c r="AB265" s="11">
        <v>12</v>
      </c>
      <c r="AC265" s="5"/>
      <c r="AD265" s="9"/>
      <c r="AE265" s="5"/>
      <c r="AF265" s="5"/>
      <c r="AG265" s="5"/>
      <c r="AH265" s="5"/>
      <c r="AI265" s="5"/>
      <c r="AJ265" s="5"/>
      <c r="AK265" s="5"/>
      <c r="AL265" s="5"/>
      <c r="AM265" s="5"/>
      <c r="AN265" s="5"/>
      <c r="AO265" s="5"/>
      <c r="AP265" s="5"/>
      <c r="AQ265" s="5"/>
      <c r="AR265" s="5"/>
      <c r="AS265" s="5"/>
      <c r="AT265" s="5"/>
      <c r="AU265" s="5"/>
      <c r="AV265" s="5"/>
      <c r="AW265" s="5"/>
      <c r="AX265" s="5"/>
      <c r="AY265" s="5"/>
      <c r="AZ265" s="5"/>
      <c r="BA265" s="5"/>
    </row>
    <row r="266" spans="1:53" x14ac:dyDescent="0.25">
      <c r="A266" s="5" t="str">
        <f t="shared" si="9"/>
        <v>Debt-to-equity ratio201112</v>
      </c>
      <c r="B266" s="6">
        <v>201112</v>
      </c>
      <c r="C266" s="7">
        <v>45</v>
      </c>
      <c r="D266" s="6" t="s">
        <v>43</v>
      </c>
      <c r="E266" s="6">
        <v>6.1920158497999997</v>
      </c>
      <c r="F266" s="6">
        <v>13.601103931999999</v>
      </c>
      <c r="G266" s="6">
        <v>18.355808815</v>
      </c>
      <c r="H266" s="6">
        <v>18.486056401999999</v>
      </c>
      <c r="I266" s="6">
        <v>19.637309651999999</v>
      </c>
      <c r="J266" s="6">
        <v>27.508320116</v>
      </c>
      <c r="K266" s="6">
        <v>105.41728548</v>
      </c>
      <c r="L266" s="8">
        <v>27280986000000</v>
      </c>
      <c r="M266" s="8">
        <v>1389242600000</v>
      </c>
      <c r="N266" s="6">
        <v>20.584400338999998</v>
      </c>
      <c r="O266" s="6">
        <v>17.071657600000002</v>
      </c>
      <c r="P266" s="5"/>
      <c r="Q266" s="5"/>
      <c r="R266" s="5"/>
      <c r="S266" s="9"/>
      <c r="T266" s="9"/>
      <c r="U266" s="5"/>
      <c r="V266" s="5" t="str">
        <f t="shared" si="8"/>
        <v>Net income to total operating income13</v>
      </c>
      <c r="W266" s="10">
        <v>201309</v>
      </c>
      <c r="X266" s="11">
        <v>33</v>
      </c>
      <c r="Y266" s="10" t="s">
        <v>37</v>
      </c>
      <c r="Z266" s="11">
        <v>11</v>
      </c>
      <c r="AA266" s="11">
        <v>0.1141411153</v>
      </c>
      <c r="AB266" s="11">
        <v>13</v>
      </c>
      <c r="AC266" s="5"/>
      <c r="AD266" s="9"/>
      <c r="AE266" s="5"/>
      <c r="AF266" s="5"/>
      <c r="AG266" s="5"/>
      <c r="AH266" s="5"/>
      <c r="AI266" s="5"/>
      <c r="AJ266" s="5"/>
      <c r="AK266" s="5"/>
      <c r="AL266" s="5"/>
      <c r="AM266" s="5"/>
      <c r="AN266" s="5"/>
      <c r="AO266" s="5"/>
      <c r="AP266" s="5"/>
      <c r="AQ266" s="5"/>
      <c r="AR266" s="5"/>
      <c r="AS266" s="5"/>
      <c r="AT266" s="5"/>
      <c r="AU266" s="5"/>
      <c r="AV266" s="5"/>
      <c r="AW266" s="5"/>
      <c r="AX266" s="5"/>
      <c r="AY266" s="5"/>
      <c r="AZ266" s="5"/>
      <c r="BA266" s="5"/>
    </row>
    <row r="267" spans="1:53" x14ac:dyDescent="0.25">
      <c r="A267" s="5" t="str">
        <f t="shared" si="9"/>
        <v>Debt-to-equity ratio201203</v>
      </c>
      <c r="B267" s="6">
        <v>201203</v>
      </c>
      <c r="C267" s="7">
        <v>45</v>
      </c>
      <c r="D267" s="6" t="s">
        <v>43</v>
      </c>
      <c r="E267" s="6">
        <v>6.2470003136000001</v>
      </c>
      <c r="F267" s="6">
        <v>13.223111506</v>
      </c>
      <c r="G267" s="6">
        <v>18.068242175999998</v>
      </c>
      <c r="H267" s="6">
        <v>23.630645040000001</v>
      </c>
      <c r="I267" s="6">
        <v>19.118659793999999</v>
      </c>
      <c r="J267" s="6">
        <v>25.000445342999999</v>
      </c>
      <c r="K267" s="6">
        <v>79.656164645999993</v>
      </c>
      <c r="L267" s="8">
        <v>26862001000000</v>
      </c>
      <c r="M267" s="8">
        <v>1405014800000</v>
      </c>
      <c r="N267" s="6">
        <v>19.997566521</v>
      </c>
      <c r="O267" s="6">
        <v>17.343488754999999</v>
      </c>
      <c r="P267" s="5"/>
      <c r="Q267" s="5"/>
      <c r="R267" s="5"/>
      <c r="S267" s="9"/>
      <c r="T267" s="9"/>
      <c r="U267" s="5"/>
      <c r="V267" s="5" t="str">
        <f t="shared" si="8"/>
        <v>Net income to total operating income14</v>
      </c>
      <c r="W267" s="10">
        <v>201309</v>
      </c>
      <c r="X267" s="11">
        <v>33</v>
      </c>
      <c r="Y267" s="10" t="s">
        <v>37</v>
      </c>
      <c r="Z267" s="11">
        <v>12</v>
      </c>
      <c r="AA267" s="11">
        <v>9.2240743900000005E-2</v>
      </c>
      <c r="AB267" s="11">
        <v>14</v>
      </c>
      <c r="AC267" s="5"/>
      <c r="AD267" s="9"/>
      <c r="AE267" s="5"/>
      <c r="AF267" s="5"/>
      <c r="AG267" s="5"/>
      <c r="AH267" s="5"/>
      <c r="AI267" s="5"/>
      <c r="AJ267" s="5"/>
      <c r="AK267" s="5"/>
      <c r="AL267" s="5"/>
      <c r="AM267" s="5"/>
      <c r="AN267" s="5"/>
      <c r="AO267" s="5"/>
      <c r="AP267" s="5"/>
      <c r="AQ267" s="5"/>
      <c r="AR267" s="5"/>
      <c r="AS267" s="5"/>
      <c r="AT267" s="5"/>
      <c r="AU267" s="5"/>
      <c r="AV267" s="5"/>
      <c r="AW267" s="5"/>
      <c r="AX267" s="5"/>
      <c r="AY267" s="5"/>
      <c r="AZ267" s="5"/>
      <c r="BA267" s="5"/>
    </row>
    <row r="268" spans="1:53" x14ac:dyDescent="0.25">
      <c r="A268" s="5" t="str">
        <f t="shared" si="9"/>
        <v>Debt-to-equity ratio201206</v>
      </c>
      <c r="B268" s="6">
        <v>201206</v>
      </c>
      <c r="C268" s="7">
        <v>45</v>
      </c>
      <c r="D268" s="6" t="s">
        <v>43</v>
      </c>
      <c r="E268" s="6">
        <v>7.3414681794999996</v>
      </c>
      <c r="F268" s="6">
        <v>13.632595045</v>
      </c>
      <c r="G268" s="6">
        <v>18.069296552000001</v>
      </c>
      <c r="H268" s="6">
        <v>28.942036733999998</v>
      </c>
      <c r="I268" s="6">
        <v>19.354724582999999</v>
      </c>
      <c r="J268" s="6">
        <v>24.129336823999999</v>
      </c>
      <c r="K268" s="6">
        <v>54.718742562999999</v>
      </c>
      <c r="L268" s="8">
        <v>27668241000000</v>
      </c>
      <c r="M268" s="8">
        <v>1429534200000</v>
      </c>
      <c r="N268" s="6">
        <v>20.525470323</v>
      </c>
      <c r="O268" s="6">
        <v>16.959415154999999</v>
      </c>
      <c r="P268" s="5"/>
      <c r="Q268" s="5"/>
      <c r="R268" s="5"/>
      <c r="S268" s="9"/>
      <c r="T268" s="9"/>
      <c r="U268" s="5"/>
      <c r="V268" s="5" t="str">
        <f t="shared" si="8"/>
        <v>Net income to total operating income15</v>
      </c>
      <c r="W268" s="10">
        <v>201309</v>
      </c>
      <c r="X268" s="11">
        <v>33</v>
      </c>
      <c r="Y268" s="10" t="s">
        <v>37</v>
      </c>
      <c r="Z268" s="11" t="s">
        <v>23</v>
      </c>
      <c r="AA268" s="11">
        <v>8.3868745199999997E-2</v>
      </c>
      <c r="AB268" s="11">
        <v>15</v>
      </c>
      <c r="AC268" s="5"/>
      <c r="AD268" s="9"/>
      <c r="AE268" s="5"/>
      <c r="AF268" s="5"/>
      <c r="AG268" s="5"/>
      <c r="AH268" s="5"/>
      <c r="AI268" s="5"/>
      <c r="AJ268" s="5"/>
      <c r="AK268" s="5"/>
      <c r="AL268" s="5"/>
      <c r="AM268" s="5"/>
      <c r="AN268" s="5"/>
      <c r="AO268" s="5"/>
      <c r="AP268" s="5"/>
      <c r="AQ268" s="5"/>
      <c r="AR268" s="5"/>
      <c r="AS268" s="5"/>
      <c r="AT268" s="5"/>
      <c r="AU268" s="5"/>
      <c r="AV268" s="5"/>
      <c r="AW268" s="5"/>
      <c r="AX268" s="5"/>
      <c r="AY268" s="5"/>
      <c r="AZ268" s="5"/>
      <c r="BA268" s="5"/>
    </row>
    <row r="269" spans="1:53" x14ac:dyDescent="0.25">
      <c r="A269" s="5" t="str">
        <f t="shared" si="9"/>
        <v>Debt-to-equity ratio201209</v>
      </c>
      <c r="B269" s="6">
        <v>201209</v>
      </c>
      <c r="C269" s="7">
        <v>45</v>
      </c>
      <c r="D269" s="6" t="s">
        <v>43</v>
      </c>
      <c r="E269" s="6">
        <v>7.190045531</v>
      </c>
      <c r="F269" s="6">
        <v>13.505684895</v>
      </c>
      <c r="G269" s="6">
        <v>17.695641616</v>
      </c>
      <c r="H269" s="6">
        <v>18.270162186</v>
      </c>
      <c r="I269" s="6">
        <v>19.077640022000001</v>
      </c>
      <c r="J269" s="6">
        <v>24.119469583000001</v>
      </c>
      <c r="K269" s="6">
        <v>43.975490174000001</v>
      </c>
      <c r="L269" s="8">
        <v>27848557000000</v>
      </c>
      <c r="M269" s="8">
        <v>1459748500000</v>
      </c>
      <c r="N269" s="6">
        <v>20.275544234000002</v>
      </c>
      <c r="O269" s="6">
        <v>17.658248777000001</v>
      </c>
      <c r="P269" s="5"/>
      <c r="Q269" s="5"/>
      <c r="R269" s="5"/>
      <c r="S269" s="9"/>
      <c r="T269" s="9"/>
      <c r="U269" s="5"/>
      <c r="V269" s="5" t="str">
        <f t="shared" si="8"/>
        <v>Net income to total operating income16</v>
      </c>
      <c r="W269" s="10">
        <v>201309</v>
      </c>
      <c r="X269" s="11">
        <v>33</v>
      </c>
      <c r="Y269" s="10" t="s">
        <v>37</v>
      </c>
      <c r="Z269" s="11" t="s">
        <v>35</v>
      </c>
      <c r="AA269" s="11">
        <v>5.8488538999999999E-2</v>
      </c>
      <c r="AB269" s="11">
        <v>16</v>
      </c>
      <c r="AC269" s="5"/>
      <c r="AD269" s="9"/>
      <c r="AE269" s="5"/>
      <c r="AF269" s="5"/>
      <c r="AG269" s="5"/>
      <c r="AH269" s="5"/>
      <c r="AI269" s="5"/>
      <c r="AJ269" s="5"/>
      <c r="AK269" s="5"/>
      <c r="AL269" s="5"/>
      <c r="AM269" s="5"/>
      <c r="AN269" s="5"/>
      <c r="AO269" s="5"/>
      <c r="AP269" s="5"/>
      <c r="AQ269" s="5"/>
      <c r="AR269" s="5"/>
      <c r="AS269" s="5"/>
      <c r="AT269" s="5"/>
      <c r="AU269" s="5"/>
      <c r="AV269" s="5"/>
      <c r="AW269" s="5"/>
      <c r="AX269" s="5"/>
      <c r="AY269" s="5"/>
      <c r="AZ269" s="5"/>
      <c r="BA269" s="5"/>
    </row>
    <row r="270" spans="1:53" x14ac:dyDescent="0.25">
      <c r="A270" s="5" t="str">
        <f t="shared" si="9"/>
        <v>Debt-to-equity ratio201212</v>
      </c>
      <c r="B270" s="6">
        <v>201212</v>
      </c>
      <c r="C270" s="7">
        <v>45</v>
      </c>
      <c r="D270" s="6" t="s">
        <v>43</v>
      </c>
      <c r="E270" s="6">
        <v>9.3041190142999994</v>
      </c>
      <c r="F270" s="6">
        <v>13.338578613999999</v>
      </c>
      <c r="G270" s="6">
        <v>16.214172640000001</v>
      </c>
      <c r="H270" s="6">
        <v>20.89879088</v>
      </c>
      <c r="I270" s="6">
        <v>18.123599372000001</v>
      </c>
      <c r="J270" s="6">
        <v>22.652443834</v>
      </c>
      <c r="K270" s="6">
        <v>35.984648479999997</v>
      </c>
      <c r="L270" s="8">
        <v>26549182000000</v>
      </c>
      <c r="M270" s="8">
        <v>1464895600000</v>
      </c>
      <c r="N270" s="6">
        <v>19.074531790000002</v>
      </c>
      <c r="O270" s="6">
        <v>15.485303843000001</v>
      </c>
      <c r="P270" s="5"/>
      <c r="Q270" s="5"/>
      <c r="R270" s="5"/>
      <c r="S270" s="9"/>
      <c r="T270" s="9"/>
      <c r="U270" s="5"/>
      <c r="V270" s="5" t="str">
        <f t="shared" si="8"/>
        <v>Net income to total operating income17</v>
      </c>
      <c r="W270" s="10">
        <v>201309</v>
      </c>
      <c r="X270" s="11">
        <v>33</v>
      </c>
      <c r="Y270" s="10" t="s">
        <v>37</v>
      </c>
      <c r="Z270" s="11">
        <v>9</v>
      </c>
      <c r="AA270" s="11">
        <v>-0.29677216899999997</v>
      </c>
      <c r="AB270" s="11">
        <v>17</v>
      </c>
      <c r="AC270" s="5"/>
      <c r="AD270" s="9"/>
      <c r="AE270" s="5"/>
      <c r="AF270" s="5"/>
      <c r="AG270" s="5"/>
      <c r="AH270" s="5"/>
      <c r="AI270" s="5"/>
      <c r="AJ270" s="5"/>
      <c r="AK270" s="5"/>
      <c r="AL270" s="5"/>
      <c r="AM270" s="5"/>
      <c r="AN270" s="5"/>
      <c r="AO270" s="5"/>
      <c r="AP270" s="5"/>
      <c r="AQ270" s="5"/>
      <c r="AR270" s="5"/>
      <c r="AS270" s="5"/>
      <c r="AT270" s="5"/>
      <c r="AU270" s="5"/>
      <c r="AV270" s="5"/>
      <c r="AW270" s="5"/>
      <c r="AX270" s="5"/>
      <c r="AY270" s="5"/>
      <c r="AZ270" s="5"/>
      <c r="BA270" s="5"/>
    </row>
    <row r="271" spans="1:53" x14ac:dyDescent="0.25">
      <c r="A271" s="5" t="str">
        <f t="shared" si="9"/>
        <v>Debt-to-equity ratio201303</v>
      </c>
      <c r="B271" s="6">
        <v>201303</v>
      </c>
      <c r="C271" s="7">
        <v>45</v>
      </c>
      <c r="D271" s="6" t="s">
        <v>43</v>
      </c>
      <c r="E271" s="6">
        <v>8.7711564288999995</v>
      </c>
      <c r="F271" s="6">
        <v>12.676553098999999</v>
      </c>
      <c r="G271" s="6">
        <v>16.720662656999998</v>
      </c>
      <c r="H271" s="6">
        <v>18.668713668999999</v>
      </c>
      <c r="I271" s="6">
        <v>17.949426679999998</v>
      </c>
      <c r="J271" s="6">
        <v>22.129159724000001</v>
      </c>
      <c r="K271" s="6">
        <v>33.236635311999997</v>
      </c>
      <c r="L271" s="8">
        <v>26610058000000</v>
      </c>
      <c r="M271" s="8">
        <v>1482501800000</v>
      </c>
      <c r="N271" s="6">
        <v>18.873544982999999</v>
      </c>
      <c r="O271" s="6">
        <v>13.760811050999999</v>
      </c>
      <c r="P271" s="5"/>
      <c r="Q271" s="5"/>
      <c r="R271" s="5"/>
      <c r="S271" s="9"/>
      <c r="T271" s="9"/>
      <c r="U271" s="5"/>
      <c r="V271" s="5" t="str">
        <f t="shared" si="8"/>
        <v>Net income to total operating income18</v>
      </c>
      <c r="W271" s="10">
        <v>201309</v>
      </c>
      <c r="X271" s="11">
        <v>33</v>
      </c>
      <c r="Y271" s="10" t="s">
        <v>37</v>
      </c>
      <c r="Z271" s="11">
        <v>1</v>
      </c>
      <c r="AA271" s="11">
        <v>-0.486601703</v>
      </c>
      <c r="AB271" s="11">
        <v>18</v>
      </c>
      <c r="AC271" s="5"/>
      <c r="AD271" s="9"/>
      <c r="AE271" s="5"/>
      <c r="AF271" s="5"/>
      <c r="AG271" s="5"/>
      <c r="AH271" s="5"/>
      <c r="AI271" s="5"/>
      <c r="AJ271" s="5"/>
      <c r="AK271" s="5"/>
      <c r="AL271" s="5"/>
      <c r="AM271" s="5"/>
      <c r="AN271" s="5"/>
      <c r="AO271" s="5"/>
      <c r="AP271" s="5"/>
      <c r="AQ271" s="5"/>
      <c r="AR271" s="5"/>
      <c r="AS271" s="5"/>
      <c r="AT271" s="5"/>
      <c r="AU271" s="5"/>
      <c r="AV271" s="5"/>
      <c r="AW271" s="5"/>
      <c r="AX271" s="5"/>
      <c r="AY271" s="5"/>
      <c r="AZ271" s="5"/>
      <c r="BA271" s="5"/>
    </row>
    <row r="272" spans="1:53" x14ac:dyDescent="0.25">
      <c r="A272" s="5" t="str">
        <f t="shared" si="9"/>
        <v>Debt-to-equity ratio201306</v>
      </c>
      <c r="B272" s="6">
        <v>201306</v>
      </c>
      <c r="C272" s="7">
        <v>45</v>
      </c>
      <c r="D272" s="6" t="s">
        <v>43</v>
      </c>
      <c r="E272" s="6">
        <v>8.2712649018000004</v>
      </c>
      <c r="F272" s="6">
        <v>12.538017357999999</v>
      </c>
      <c r="G272" s="6">
        <v>16.025217888</v>
      </c>
      <c r="H272" s="6">
        <v>17.299444395999998</v>
      </c>
      <c r="I272" s="6">
        <v>17.453778346</v>
      </c>
      <c r="J272" s="6">
        <v>22.311463955000001</v>
      </c>
      <c r="K272" s="6">
        <v>28.771186822000001</v>
      </c>
      <c r="L272" s="8">
        <v>25543615000000</v>
      </c>
      <c r="M272" s="8">
        <v>1463500600000</v>
      </c>
      <c r="N272" s="6">
        <v>18.873322988000002</v>
      </c>
      <c r="O272" s="6">
        <v>13.666080766</v>
      </c>
      <c r="P272" s="5"/>
      <c r="Q272" s="5"/>
      <c r="R272" s="5"/>
      <c r="S272" s="9"/>
      <c r="T272" s="9"/>
      <c r="U272" s="5"/>
      <c r="V272" s="5" t="str">
        <f t="shared" si="8"/>
        <v>Net income to total operating income19</v>
      </c>
      <c r="W272" s="10">
        <v>201309</v>
      </c>
      <c r="X272" s="11">
        <v>33</v>
      </c>
      <c r="Y272" s="10" t="s">
        <v>37</v>
      </c>
      <c r="Z272" s="11">
        <v>3</v>
      </c>
      <c r="AA272" s="11">
        <v>-0.96386990699999997</v>
      </c>
      <c r="AB272" s="11">
        <v>19</v>
      </c>
      <c r="AC272" s="5"/>
      <c r="AD272" s="9"/>
      <c r="AE272" s="5"/>
      <c r="AF272" s="5"/>
      <c r="AG272" s="5"/>
      <c r="AH272" s="5"/>
      <c r="AI272" s="5"/>
      <c r="AJ272" s="5"/>
      <c r="AK272" s="5"/>
      <c r="AL272" s="5"/>
      <c r="AM272" s="5"/>
      <c r="AN272" s="5"/>
      <c r="AO272" s="5"/>
      <c r="AP272" s="5"/>
      <c r="AQ272" s="5"/>
      <c r="AR272" s="5"/>
      <c r="AS272" s="5"/>
      <c r="AT272" s="5"/>
      <c r="AU272" s="5"/>
      <c r="AV272" s="5"/>
      <c r="AW272" s="5"/>
      <c r="AX272" s="5"/>
      <c r="AY272" s="5"/>
      <c r="AZ272" s="5"/>
      <c r="BA272" s="5"/>
    </row>
    <row r="273" spans="1:53" x14ac:dyDescent="0.25">
      <c r="A273" s="5" t="str">
        <f t="shared" si="9"/>
        <v>Debt-to-equity ratio201309</v>
      </c>
      <c r="B273" s="6">
        <v>201309</v>
      </c>
      <c r="C273" s="7">
        <v>45</v>
      </c>
      <c r="D273" s="6" t="s">
        <v>43</v>
      </c>
      <c r="E273" s="6">
        <v>8.3366369500000008</v>
      </c>
      <c r="F273" s="6">
        <v>12.593663363999999</v>
      </c>
      <c r="G273" s="6">
        <v>15.636329628</v>
      </c>
      <c r="H273" s="6">
        <v>16.865654428999999</v>
      </c>
      <c r="I273" s="6">
        <v>16.989332863000001</v>
      </c>
      <c r="J273" s="6">
        <v>21.433676344999999</v>
      </c>
      <c r="K273" s="6">
        <v>27.632216173</v>
      </c>
      <c r="L273" s="8">
        <v>24991571000000</v>
      </c>
      <c r="M273" s="8">
        <v>1471015400000</v>
      </c>
      <c r="N273" s="6">
        <v>18.346470834000002</v>
      </c>
      <c r="O273" s="6">
        <v>14.50675303</v>
      </c>
      <c r="P273" s="5"/>
      <c r="Q273" s="5"/>
      <c r="R273" s="5"/>
      <c r="S273" s="9"/>
      <c r="T273" s="9"/>
      <c r="U273" s="5"/>
      <c r="V273" s="5" t="str">
        <f t="shared" si="8"/>
        <v>Net income to total operating income20</v>
      </c>
      <c r="W273" s="10">
        <v>201309</v>
      </c>
      <c r="X273" s="11">
        <v>33</v>
      </c>
      <c r="Y273" s="10" t="s">
        <v>37</v>
      </c>
      <c r="Z273" s="11">
        <v>13</v>
      </c>
      <c r="AA273" s="11">
        <v>-2.4141684489999999</v>
      </c>
      <c r="AB273" s="11">
        <v>20</v>
      </c>
      <c r="AC273" s="5"/>
      <c r="AD273" s="9"/>
      <c r="AE273" s="5"/>
      <c r="AF273" s="5"/>
      <c r="AG273" s="5"/>
      <c r="AH273" s="5"/>
      <c r="AI273" s="5"/>
      <c r="AJ273" s="5"/>
      <c r="AK273" s="5"/>
      <c r="AL273" s="5"/>
      <c r="AM273" s="5"/>
      <c r="AN273" s="5"/>
      <c r="AO273" s="5"/>
      <c r="AP273" s="5"/>
      <c r="AQ273" s="5"/>
      <c r="AR273" s="5"/>
      <c r="AS273" s="5"/>
      <c r="AT273" s="5"/>
      <c r="AU273" s="5"/>
      <c r="AV273" s="5"/>
      <c r="AW273" s="5"/>
      <c r="AX273" s="5"/>
      <c r="AY273" s="5"/>
      <c r="AZ273" s="5"/>
      <c r="BA273" s="5"/>
    </row>
    <row r="274" spans="1:53" x14ac:dyDescent="0.25">
      <c r="A274" s="5" t="str">
        <f t="shared" si="9"/>
        <v>Off-balance sheet items to total assets200912</v>
      </c>
      <c r="B274" s="6">
        <v>200912</v>
      </c>
      <c r="C274" s="7">
        <v>46</v>
      </c>
      <c r="D274" s="6" t="s">
        <v>45</v>
      </c>
      <c r="E274" s="6">
        <v>4.3714546200000003E-2</v>
      </c>
      <c r="F274" s="6">
        <v>8.8536342399999995E-2</v>
      </c>
      <c r="G274" s="6">
        <v>0.14650509710000001</v>
      </c>
      <c r="H274" s="6">
        <v>0.14999788450000001</v>
      </c>
      <c r="I274" s="6">
        <v>0.18130300190000001</v>
      </c>
      <c r="J274" s="6">
        <v>0.20833158709999999</v>
      </c>
      <c r="K274" s="6">
        <v>0.30270689369999998</v>
      </c>
      <c r="L274" s="8">
        <v>4523453600000</v>
      </c>
      <c r="M274" s="8">
        <v>24949689000000</v>
      </c>
      <c r="N274" s="6">
        <v>0.1791019922</v>
      </c>
      <c r="O274" s="6">
        <v>0.1219467455</v>
      </c>
      <c r="P274" s="5"/>
      <c r="Q274" s="5"/>
      <c r="R274" s="5"/>
      <c r="S274" s="9"/>
      <c r="T274" s="9"/>
      <c r="U274" s="5"/>
      <c r="V274" s="5" t="str">
        <f t="shared" si="8"/>
        <v>Net income to total operating income99</v>
      </c>
      <c r="W274" s="10">
        <v>201309</v>
      </c>
      <c r="X274" s="11">
        <v>33</v>
      </c>
      <c r="Y274" s="10" t="s">
        <v>37</v>
      </c>
      <c r="Z274" s="11" t="s">
        <v>47</v>
      </c>
      <c r="AA274" s="11">
        <v>0.1648792684</v>
      </c>
      <c r="AB274" s="11">
        <v>99</v>
      </c>
      <c r="AC274" s="5"/>
      <c r="AD274" s="9"/>
      <c r="AE274" s="5"/>
      <c r="AF274" s="5"/>
      <c r="AG274" s="5"/>
      <c r="AH274" s="5"/>
      <c r="AI274" s="5"/>
      <c r="AJ274" s="5"/>
      <c r="AK274" s="5"/>
      <c r="AL274" s="5"/>
      <c r="AM274" s="5"/>
      <c r="AN274" s="5"/>
      <c r="AO274" s="5"/>
      <c r="AP274" s="5"/>
      <c r="AQ274" s="5"/>
      <c r="AR274" s="5"/>
      <c r="AS274" s="5"/>
      <c r="AT274" s="5"/>
      <c r="AU274" s="5"/>
      <c r="AV274" s="5"/>
      <c r="AW274" s="5"/>
      <c r="AX274" s="5"/>
      <c r="AY274" s="5"/>
      <c r="AZ274" s="5"/>
      <c r="BA274" s="5"/>
    </row>
    <row r="275" spans="1:53" x14ac:dyDescent="0.25">
      <c r="A275" s="5" t="str">
        <f t="shared" si="9"/>
        <v>Off-balance sheet items to total assets201003</v>
      </c>
      <c r="B275" s="6">
        <v>201003</v>
      </c>
      <c r="C275" s="7">
        <v>46</v>
      </c>
      <c r="D275" s="6" t="s">
        <v>45</v>
      </c>
      <c r="E275" s="6">
        <v>4.2397918899999998E-2</v>
      </c>
      <c r="F275" s="6">
        <v>8.5070219799999999E-2</v>
      </c>
      <c r="G275" s="6">
        <v>0.14421685040000001</v>
      </c>
      <c r="H275" s="6">
        <v>0.14942345900000001</v>
      </c>
      <c r="I275" s="6">
        <v>0.17683988379999999</v>
      </c>
      <c r="J275" s="6">
        <v>0.20017119189999999</v>
      </c>
      <c r="K275" s="6">
        <v>0.29808137950000002</v>
      </c>
      <c r="L275" s="8">
        <v>4584430500000</v>
      </c>
      <c r="M275" s="8">
        <v>25924189000000</v>
      </c>
      <c r="N275" s="6">
        <v>0.16975223950000001</v>
      </c>
      <c r="O275" s="6">
        <v>0.1280362716</v>
      </c>
      <c r="P275" s="5"/>
      <c r="Q275" s="5"/>
      <c r="R275" s="5"/>
      <c r="S275" s="9"/>
      <c r="T275" s="9"/>
      <c r="U275" s="5"/>
      <c r="V275" s="5" t="str">
        <f t="shared" si="8"/>
        <v>Loan-to-deposit ratio1</v>
      </c>
      <c r="W275" s="10">
        <v>201309</v>
      </c>
      <c r="X275" s="11">
        <v>34</v>
      </c>
      <c r="Y275" s="10" t="s">
        <v>39</v>
      </c>
      <c r="Z275" s="11" t="s">
        <v>40</v>
      </c>
      <c r="AA275" s="11">
        <v>1.5793650496</v>
      </c>
      <c r="AB275" s="11">
        <v>1</v>
      </c>
      <c r="AC275" s="5"/>
      <c r="AD275" s="9"/>
      <c r="AE275" s="5"/>
      <c r="AF275" s="5"/>
      <c r="AG275" s="5"/>
      <c r="AH275" s="5"/>
      <c r="AI275" s="5"/>
      <c r="AJ275" s="5"/>
      <c r="AK275" s="5"/>
      <c r="AL275" s="5"/>
      <c r="AM275" s="5"/>
      <c r="AN275" s="5"/>
      <c r="AO275" s="5"/>
      <c r="AP275" s="5"/>
      <c r="AQ275" s="5"/>
      <c r="AR275" s="5"/>
      <c r="AS275" s="5"/>
      <c r="AT275" s="5"/>
      <c r="AU275" s="5"/>
      <c r="AV275" s="5"/>
      <c r="AW275" s="5"/>
      <c r="AX275" s="5"/>
      <c r="AY275" s="5"/>
      <c r="AZ275" s="5"/>
      <c r="BA275" s="5"/>
    </row>
    <row r="276" spans="1:53" x14ac:dyDescent="0.25">
      <c r="A276" s="5" t="str">
        <f t="shared" si="9"/>
        <v>Off-balance sheet items to total assets201006</v>
      </c>
      <c r="B276" s="6">
        <v>201006</v>
      </c>
      <c r="C276" s="7">
        <v>46</v>
      </c>
      <c r="D276" s="6" t="s">
        <v>45</v>
      </c>
      <c r="E276" s="6">
        <v>3.89837876E-2</v>
      </c>
      <c r="F276" s="6">
        <v>8.20435251E-2</v>
      </c>
      <c r="G276" s="6">
        <v>0.14212278789999999</v>
      </c>
      <c r="H276" s="6">
        <v>0.14856446009999999</v>
      </c>
      <c r="I276" s="6">
        <v>0.17603156010000001</v>
      </c>
      <c r="J276" s="6">
        <v>0.19761585070000001</v>
      </c>
      <c r="K276" s="6">
        <v>0.31662756809999998</v>
      </c>
      <c r="L276" s="8">
        <v>4746422600000</v>
      </c>
      <c r="M276" s="8">
        <v>26963475000000</v>
      </c>
      <c r="N276" s="6">
        <v>0.1696149794</v>
      </c>
      <c r="O276" s="6">
        <v>0.12983072230000001</v>
      </c>
      <c r="P276" s="5"/>
      <c r="Q276" s="5"/>
      <c r="R276" s="5"/>
      <c r="S276" s="9"/>
      <c r="T276" s="9"/>
      <c r="U276" s="5"/>
      <c r="V276" s="5" t="str">
        <f t="shared" si="8"/>
        <v>Loan-to-deposit ratio2</v>
      </c>
      <c r="W276" s="10">
        <v>201309</v>
      </c>
      <c r="X276" s="11">
        <v>34</v>
      </c>
      <c r="Y276" s="10" t="s">
        <v>39</v>
      </c>
      <c r="Z276" s="11" t="s">
        <v>35</v>
      </c>
      <c r="AA276" s="11">
        <v>1.5720580726</v>
      </c>
      <c r="AB276" s="11">
        <v>2</v>
      </c>
      <c r="AC276" s="5"/>
      <c r="AD276" s="9"/>
      <c r="AE276" s="5"/>
      <c r="AF276" s="5"/>
      <c r="AG276" s="5"/>
      <c r="AH276" s="5"/>
      <c r="AI276" s="5"/>
      <c r="AJ276" s="5"/>
      <c r="AK276" s="5"/>
      <c r="AL276" s="5"/>
      <c r="AM276" s="5"/>
      <c r="AN276" s="5"/>
      <c r="AO276" s="5"/>
      <c r="AP276" s="5"/>
      <c r="AQ276" s="5"/>
      <c r="AR276" s="5"/>
      <c r="AS276" s="5"/>
      <c r="AT276" s="5"/>
      <c r="AU276" s="5"/>
      <c r="AV276" s="5"/>
      <c r="AW276" s="5"/>
      <c r="AX276" s="5"/>
      <c r="AY276" s="5"/>
      <c r="AZ276" s="5"/>
      <c r="BA276" s="5"/>
    </row>
    <row r="277" spans="1:53" x14ac:dyDescent="0.25">
      <c r="A277" s="5" t="str">
        <f t="shared" si="9"/>
        <v>Off-balance sheet items to total assets201009</v>
      </c>
      <c r="B277" s="6">
        <v>201009</v>
      </c>
      <c r="C277" s="7">
        <v>46</v>
      </c>
      <c r="D277" s="6" t="s">
        <v>45</v>
      </c>
      <c r="E277" s="6">
        <v>3.5575570299999998E-2</v>
      </c>
      <c r="F277" s="6">
        <v>8.23806069E-2</v>
      </c>
      <c r="G277" s="6">
        <v>0.14218911949999999</v>
      </c>
      <c r="H277" s="6">
        <v>0.1514258896</v>
      </c>
      <c r="I277" s="6">
        <v>0.17314454039999999</v>
      </c>
      <c r="J277" s="6">
        <v>0.2034974521</v>
      </c>
      <c r="K277" s="6">
        <v>0.30954473649999997</v>
      </c>
      <c r="L277" s="8">
        <v>4673212000000</v>
      </c>
      <c r="M277" s="8">
        <v>26990236000000</v>
      </c>
      <c r="N277" s="6">
        <v>0.1690548389</v>
      </c>
      <c r="O277" s="6">
        <v>0.1331701579</v>
      </c>
      <c r="P277" s="5"/>
      <c r="Q277" s="5"/>
      <c r="R277" s="5"/>
      <c r="S277" s="9"/>
      <c r="T277" s="9"/>
      <c r="U277" s="5"/>
      <c r="V277" s="5" t="str">
        <f t="shared" si="8"/>
        <v>Loan-to-deposit ratio3</v>
      </c>
      <c r="W277" s="10">
        <v>201309</v>
      </c>
      <c r="X277" s="11">
        <v>34</v>
      </c>
      <c r="Y277" s="10" t="s">
        <v>39</v>
      </c>
      <c r="Z277" s="11">
        <v>13</v>
      </c>
      <c r="AA277" s="11">
        <v>1.4069364006</v>
      </c>
      <c r="AB277" s="11">
        <v>3</v>
      </c>
      <c r="AC277" s="5"/>
      <c r="AD277" s="9"/>
      <c r="AE277" s="5"/>
      <c r="AF277" s="5"/>
      <c r="AG277" s="5"/>
      <c r="AH277" s="5"/>
      <c r="AI277" s="5"/>
      <c r="AJ277" s="5"/>
      <c r="AK277" s="5"/>
      <c r="AL277" s="5"/>
      <c r="AM277" s="5"/>
      <c r="AN277" s="5"/>
      <c r="AO277" s="5"/>
      <c r="AP277" s="5"/>
      <c r="AQ277" s="5"/>
      <c r="AR277" s="5"/>
      <c r="AS277" s="5"/>
      <c r="AT277" s="5"/>
      <c r="AU277" s="5"/>
      <c r="AV277" s="5"/>
      <c r="AW277" s="5"/>
      <c r="AX277" s="5"/>
      <c r="AY277" s="5"/>
      <c r="AZ277" s="5"/>
      <c r="BA277" s="5"/>
    </row>
    <row r="278" spans="1:53" x14ac:dyDescent="0.25">
      <c r="A278" s="5" t="str">
        <f t="shared" si="9"/>
        <v>Off-balance sheet items to total assets201012</v>
      </c>
      <c r="B278" s="6">
        <v>201012</v>
      </c>
      <c r="C278" s="7">
        <v>46</v>
      </c>
      <c r="D278" s="6" t="s">
        <v>45</v>
      </c>
      <c r="E278" s="6">
        <v>3.5665703799999997E-2</v>
      </c>
      <c r="F278" s="6">
        <v>8.3438972900000005E-2</v>
      </c>
      <c r="G278" s="6">
        <v>0.14018047589999999</v>
      </c>
      <c r="H278" s="6">
        <v>0.1498584275</v>
      </c>
      <c r="I278" s="6">
        <v>0.17679403990000001</v>
      </c>
      <c r="J278" s="6">
        <v>0.19075916709999999</v>
      </c>
      <c r="K278" s="6">
        <v>0.31338749729999998</v>
      </c>
      <c r="L278" s="8">
        <v>4601231600000</v>
      </c>
      <c r="M278" s="8">
        <v>26025943000000</v>
      </c>
      <c r="N278" s="6">
        <v>0.1694187244</v>
      </c>
      <c r="O278" s="6">
        <v>0.1274240002</v>
      </c>
      <c r="P278" s="5"/>
      <c r="Q278" s="5"/>
      <c r="R278" s="5"/>
      <c r="S278" s="9"/>
      <c r="T278" s="9"/>
      <c r="U278" s="5"/>
      <c r="V278" s="5" t="str">
        <f t="shared" si="8"/>
        <v>Loan-to-deposit ratio4</v>
      </c>
      <c r="W278" s="10">
        <v>201309</v>
      </c>
      <c r="X278" s="11">
        <v>34</v>
      </c>
      <c r="Y278" s="10" t="s">
        <v>39</v>
      </c>
      <c r="Z278" s="11" t="s">
        <v>38</v>
      </c>
      <c r="AA278" s="11">
        <v>1.3505147291999999</v>
      </c>
      <c r="AB278" s="11">
        <v>4</v>
      </c>
      <c r="AC278" s="5"/>
      <c r="AD278" s="9"/>
      <c r="AE278" s="5"/>
      <c r="AF278" s="5"/>
      <c r="AG278" s="5"/>
      <c r="AH278" s="5"/>
      <c r="AI278" s="5"/>
      <c r="AJ278" s="5"/>
      <c r="AK278" s="5"/>
      <c r="AL278" s="5"/>
      <c r="AM278" s="5"/>
      <c r="AN278" s="5"/>
      <c r="AO278" s="5"/>
      <c r="AP278" s="5"/>
      <c r="AQ278" s="5"/>
      <c r="AR278" s="5"/>
      <c r="AS278" s="5"/>
      <c r="AT278" s="5"/>
      <c r="AU278" s="5"/>
      <c r="AV278" s="5"/>
      <c r="AW278" s="5"/>
      <c r="AX278" s="5"/>
      <c r="AY278" s="5"/>
      <c r="AZ278" s="5"/>
      <c r="BA278" s="5"/>
    </row>
    <row r="279" spans="1:53" x14ac:dyDescent="0.25">
      <c r="A279" s="5" t="str">
        <f t="shared" si="9"/>
        <v>Off-balance sheet items to total assets201103</v>
      </c>
      <c r="B279" s="6">
        <v>201103</v>
      </c>
      <c r="C279" s="7">
        <v>46</v>
      </c>
      <c r="D279" s="6" t="s">
        <v>45</v>
      </c>
      <c r="E279" s="6">
        <v>3.5747547499999997E-2</v>
      </c>
      <c r="F279" s="6">
        <v>7.8157476200000006E-2</v>
      </c>
      <c r="G279" s="6">
        <v>0.14120818539999999</v>
      </c>
      <c r="H279" s="6">
        <v>0.14351990319999999</v>
      </c>
      <c r="I279" s="6">
        <v>0.1742198036</v>
      </c>
      <c r="J279" s="6">
        <v>0.1895945121</v>
      </c>
      <c r="K279" s="6">
        <v>0.30241754389999997</v>
      </c>
      <c r="L279" s="8">
        <v>4463222500000</v>
      </c>
      <c r="M279" s="8">
        <v>25618342000000</v>
      </c>
      <c r="N279" s="6">
        <v>0.1771713083</v>
      </c>
      <c r="O279" s="6">
        <v>0.1130962117</v>
      </c>
      <c r="P279" s="5"/>
      <c r="Q279" s="5"/>
      <c r="R279" s="5"/>
      <c r="S279" s="9"/>
      <c r="T279" s="9"/>
      <c r="U279" s="5"/>
      <c r="V279" s="5" t="str">
        <f t="shared" si="8"/>
        <v>Loan-to-deposit ratio5</v>
      </c>
      <c r="W279" s="10">
        <v>201309</v>
      </c>
      <c r="X279" s="11">
        <v>34</v>
      </c>
      <c r="Y279" s="10" t="s">
        <v>39</v>
      </c>
      <c r="Z279" s="11">
        <v>7</v>
      </c>
      <c r="AA279" s="11">
        <v>1.3081752834</v>
      </c>
      <c r="AB279" s="11">
        <v>5</v>
      </c>
      <c r="AC279" s="5"/>
      <c r="AD279" s="9"/>
      <c r="AE279" s="5"/>
      <c r="AF279" s="5"/>
      <c r="AG279" s="5"/>
      <c r="AH279" s="5"/>
      <c r="AI279" s="5"/>
      <c r="AJ279" s="5"/>
      <c r="AK279" s="5"/>
      <c r="AL279" s="5"/>
      <c r="AM279" s="5"/>
      <c r="AN279" s="5"/>
      <c r="AO279" s="5"/>
      <c r="AP279" s="5"/>
      <c r="AQ279" s="5"/>
      <c r="AR279" s="5"/>
      <c r="AS279" s="5"/>
      <c r="AT279" s="5"/>
      <c r="AU279" s="5"/>
      <c r="AV279" s="5"/>
      <c r="AW279" s="5"/>
      <c r="AX279" s="5"/>
      <c r="AY279" s="5"/>
      <c r="AZ279" s="5"/>
      <c r="BA279" s="5"/>
    </row>
    <row r="280" spans="1:53" x14ac:dyDescent="0.25">
      <c r="A280" s="5" t="str">
        <f t="shared" si="9"/>
        <v>Off-balance sheet items to total assets201106</v>
      </c>
      <c r="B280" s="6">
        <v>201106</v>
      </c>
      <c r="C280" s="7">
        <v>46</v>
      </c>
      <c r="D280" s="6" t="s">
        <v>45</v>
      </c>
      <c r="E280" s="6">
        <v>3.5152991699999997E-2</v>
      </c>
      <c r="F280" s="6">
        <v>7.9651106499999999E-2</v>
      </c>
      <c r="G280" s="6">
        <v>0.13846930539999999</v>
      </c>
      <c r="H280" s="6">
        <v>0.1447540346</v>
      </c>
      <c r="I280" s="6">
        <v>0.1730743649</v>
      </c>
      <c r="J280" s="6">
        <v>0.1853303231</v>
      </c>
      <c r="K280" s="6">
        <v>0.30851148610000001</v>
      </c>
      <c r="L280" s="8">
        <v>4694079500000</v>
      </c>
      <c r="M280" s="8">
        <v>27121749000000</v>
      </c>
      <c r="N280" s="6">
        <v>0.1743780425</v>
      </c>
      <c r="O280" s="6">
        <v>0.1189889975</v>
      </c>
      <c r="P280" s="5"/>
      <c r="Q280" s="5"/>
      <c r="R280" s="5"/>
      <c r="S280" s="9"/>
      <c r="T280" s="9"/>
      <c r="U280" s="5"/>
      <c r="V280" s="5" t="str">
        <f t="shared" si="8"/>
        <v>Loan-to-deposit ratio6</v>
      </c>
      <c r="W280" s="10">
        <v>201309</v>
      </c>
      <c r="X280" s="11">
        <v>34</v>
      </c>
      <c r="Y280" s="10" t="s">
        <v>39</v>
      </c>
      <c r="Z280" s="11">
        <v>8</v>
      </c>
      <c r="AA280" s="11">
        <v>1.2783609944000001</v>
      </c>
      <c r="AB280" s="11">
        <v>6</v>
      </c>
      <c r="AC280" s="5"/>
      <c r="AD280" s="9"/>
      <c r="AE280" s="5"/>
      <c r="AF280" s="5"/>
      <c r="AG280" s="5"/>
      <c r="AH280" s="5"/>
      <c r="AI280" s="5"/>
      <c r="AJ280" s="5"/>
      <c r="AK280" s="5"/>
      <c r="AL280" s="5"/>
      <c r="AM280" s="5"/>
      <c r="AN280" s="5"/>
      <c r="AO280" s="5"/>
      <c r="AP280" s="5"/>
      <c r="AQ280" s="5"/>
      <c r="AR280" s="5"/>
      <c r="AS280" s="5"/>
      <c r="AT280" s="5"/>
      <c r="AU280" s="5"/>
      <c r="AV280" s="5"/>
      <c r="AW280" s="5"/>
      <c r="AX280" s="5"/>
      <c r="AY280" s="5"/>
      <c r="AZ280" s="5"/>
      <c r="BA280" s="5"/>
    </row>
    <row r="281" spans="1:53" x14ac:dyDescent="0.25">
      <c r="A281" s="5" t="str">
        <f t="shared" si="9"/>
        <v>Off-balance sheet items to total assets201109</v>
      </c>
      <c r="B281" s="6">
        <v>201109</v>
      </c>
      <c r="C281" s="7">
        <v>46</v>
      </c>
      <c r="D281" s="6" t="s">
        <v>45</v>
      </c>
      <c r="E281" s="6">
        <v>3.2310404199999997E-2</v>
      </c>
      <c r="F281" s="6">
        <v>7.7376597500000005E-2</v>
      </c>
      <c r="G281" s="6">
        <v>0.13437885190000001</v>
      </c>
      <c r="H281" s="6">
        <v>0.13891775079999999</v>
      </c>
      <c r="I281" s="6">
        <v>0.16269372090000001</v>
      </c>
      <c r="J281" s="6">
        <v>0.17392097749999999</v>
      </c>
      <c r="K281" s="6">
        <v>0.30398330579999999</v>
      </c>
      <c r="L281" s="8">
        <v>4788972300000</v>
      </c>
      <c r="M281" s="8">
        <v>29435508000000</v>
      </c>
      <c r="N281" s="6">
        <v>0.1682437416</v>
      </c>
      <c r="O281" s="6">
        <v>0.11695024129999999</v>
      </c>
      <c r="P281" s="5"/>
      <c r="Q281" s="5"/>
      <c r="R281" s="5"/>
      <c r="S281" s="9"/>
      <c r="T281" s="9"/>
      <c r="U281" s="5"/>
      <c r="V281" s="5" t="str">
        <f t="shared" si="8"/>
        <v>Loan-to-deposit ratio7</v>
      </c>
      <c r="W281" s="10">
        <v>201309</v>
      </c>
      <c r="X281" s="11">
        <v>34</v>
      </c>
      <c r="Y281" s="10" t="s">
        <v>39</v>
      </c>
      <c r="Z281" s="11" t="s">
        <v>31</v>
      </c>
      <c r="AA281" s="11">
        <v>1.2687440966000001</v>
      </c>
      <c r="AB281" s="11">
        <v>7</v>
      </c>
      <c r="AC281" s="5"/>
      <c r="AD281" s="9"/>
      <c r="AE281" s="5"/>
      <c r="AF281" s="5"/>
      <c r="AG281" s="5"/>
      <c r="AH281" s="5"/>
      <c r="AI281" s="5"/>
      <c r="AJ281" s="5"/>
      <c r="AK281" s="5"/>
      <c r="AL281" s="5"/>
      <c r="AM281" s="5"/>
      <c r="AN281" s="5"/>
      <c r="AO281" s="5"/>
      <c r="AP281" s="5"/>
      <c r="AQ281" s="5"/>
      <c r="AR281" s="5"/>
      <c r="AS281" s="5"/>
      <c r="AT281" s="5"/>
      <c r="AU281" s="5"/>
      <c r="AV281" s="5"/>
      <c r="AW281" s="5"/>
      <c r="AX281" s="5"/>
      <c r="AY281" s="5"/>
      <c r="AZ281" s="5"/>
      <c r="BA281" s="5"/>
    </row>
    <row r="282" spans="1:53" x14ac:dyDescent="0.25">
      <c r="A282" s="5" t="str">
        <f t="shared" si="9"/>
        <v>Off-balance sheet items to total assets201112</v>
      </c>
      <c r="B282" s="6">
        <v>201112</v>
      </c>
      <c r="C282" s="7">
        <v>46</v>
      </c>
      <c r="D282" s="6" t="s">
        <v>45</v>
      </c>
      <c r="E282" s="6">
        <v>3.4867248199999999E-2</v>
      </c>
      <c r="F282" s="6">
        <v>8.7515816900000001E-2</v>
      </c>
      <c r="G282" s="6">
        <v>0.1514985609</v>
      </c>
      <c r="H282" s="6">
        <v>0.15849019319999999</v>
      </c>
      <c r="I282" s="6">
        <v>0.18619120559999999</v>
      </c>
      <c r="J282" s="6">
        <v>0.191053377</v>
      </c>
      <c r="K282" s="6">
        <v>0.35399557399999998</v>
      </c>
      <c r="L282" s="8">
        <v>5336343200000</v>
      </c>
      <c r="M282" s="8">
        <v>28660555000000</v>
      </c>
      <c r="N282" s="6">
        <v>0.16918612750000001</v>
      </c>
      <c r="O282" s="6">
        <v>0.1397122626</v>
      </c>
      <c r="P282" s="5"/>
      <c r="Q282" s="5"/>
      <c r="R282" s="5"/>
      <c r="S282" s="9"/>
      <c r="T282" s="9"/>
      <c r="U282" s="5"/>
      <c r="V282" s="5" t="str">
        <f t="shared" si="8"/>
        <v>Loan-to-deposit ratio8</v>
      </c>
      <c r="W282" s="10">
        <v>201309</v>
      </c>
      <c r="X282" s="11">
        <v>34</v>
      </c>
      <c r="Y282" s="10" t="s">
        <v>39</v>
      </c>
      <c r="Z282" s="11" t="s">
        <v>23</v>
      </c>
      <c r="AA282" s="11">
        <v>1.1863713875999999</v>
      </c>
      <c r="AB282" s="11">
        <v>8</v>
      </c>
      <c r="AC282" s="5"/>
      <c r="AD282" s="9"/>
      <c r="AE282" s="5"/>
      <c r="AF282" s="5"/>
      <c r="AG282" s="5"/>
      <c r="AH282" s="5"/>
      <c r="AI282" s="5"/>
      <c r="AJ282" s="5"/>
      <c r="AK282" s="5"/>
      <c r="AL282" s="5"/>
      <c r="AM282" s="5"/>
      <c r="AN282" s="5"/>
      <c r="AO282" s="5"/>
      <c r="AP282" s="5"/>
      <c r="AQ282" s="5"/>
      <c r="AR282" s="5"/>
      <c r="AS282" s="5"/>
      <c r="AT282" s="5"/>
      <c r="AU282" s="5"/>
      <c r="AV282" s="5"/>
      <c r="AW282" s="5"/>
      <c r="AX282" s="5"/>
      <c r="AY282" s="5"/>
      <c r="AZ282" s="5"/>
      <c r="BA282" s="5"/>
    </row>
    <row r="283" spans="1:53" x14ac:dyDescent="0.25">
      <c r="A283" s="5" t="str">
        <f t="shared" si="9"/>
        <v>Off-balance sheet items to total assets201203</v>
      </c>
      <c r="B283" s="6">
        <v>201203</v>
      </c>
      <c r="C283" s="7">
        <v>46</v>
      </c>
      <c r="D283" s="6" t="s">
        <v>45</v>
      </c>
      <c r="E283" s="6">
        <v>3.26726694E-2</v>
      </c>
      <c r="F283" s="6">
        <v>8.2544361799999993E-2</v>
      </c>
      <c r="G283" s="6">
        <v>0.14587810200000001</v>
      </c>
      <c r="H283" s="6">
        <v>0.15203978139999999</v>
      </c>
      <c r="I283" s="6">
        <v>0.17766207680000001</v>
      </c>
      <c r="J283" s="6">
        <v>0.199158961</v>
      </c>
      <c r="K283" s="6">
        <v>0.3064516263</v>
      </c>
      <c r="L283" s="8">
        <v>5026384900000</v>
      </c>
      <c r="M283" s="8">
        <v>28291828000000</v>
      </c>
      <c r="N283" s="6">
        <v>0.17295705820000001</v>
      </c>
      <c r="O283" s="6">
        <v>0.13330159750000001</v>
      </c>
      <c r="P283" s="5"/>
      <c r="Q283" s="5"/>
      <c r="R283" s="5"/>
      <c r="S283" s="9"/>
      <c r="T283" s="9"/>
      <c r="U283" s="5"/>
      <c r="V283" s="5" t="str">
        <f t="shared" si="8"/>
        <v>Loan-to-deposit ratio9</v>
      </c>
      <c r="W283" s="10">
        <v>201309</v>
      </c>
      <c r="X283" s="11">
        <v>34</v>
      </c>
      <c r="Y283" s="10" t="s">
        <v>39</v>
      </c>
      <c r="Z283" s="11">
        <v>9</v>
      </c>
      <c r="AA283" s="11">
        <v>1.1538454650000001</v>
      </c>
      <c r="AB283" s="11">
        <v>9</v>
      </c>
      <c r="AC283" s="5"/>
      <c r="AD283" s="9"/>
      <c r="AE283" s="5"/>
      <c r="AF283" s="5"/>
      <c r="AG283" s="5"/>
      <c r="AH283" s="5"/>
      <c r="AI283" s="5"/>
      <c r="AJ283" s="5"/>
      <c r="AK283" s="5"/>
      <c r="AL283" s="5"/>
      <c r="AM283" s="5"/>
      <c r="AN283" s="5"/>
      <c r="AO283" s="5"/>
      <c r="AP283" s="5"/>
      <c r="AQ283" s="5"/>
      <c r="AR283" s="5"/>
      <c r="AS283" s="5"/>
      <c r="AT283" s="5"/>
      <c r="AU283" s="5"/>
      <c r="AV283" s="5"/>
      <c r="AW283" s="5"/>
      <c r="AX283" s="5"/>
      <c r="AY283" s="5"/>
      <c r="AZ283" s="5"/>
      <c r="BA283" s="5"/>
    </row>
    <row r="284" spans="1:53" x14ac:dyDescent="0.25">
      <c r="A284" s="5" t="str">
        <f t="shared" si="9"/>
        <v>Off-balance sheet items to total assets201206</v>
      </c>
      <c r="B284" s="6">
        <v>201206</v>
      </c>
      <c r="C284" s="7">
        <v>46</v>
      </c>
      <c r="D284" s="6" t="s">
        <v>45</v>
      </c>
      <c r="E284" s="6">
        <v>3.2196218399999997E-2</v>
      </c>
      <c r="F284" s="6">
        <v>8.3457209300000001E-2</v>
      </c>
      <c r="G284" s="6">
        <v>0.14724934240000001</v>
      </c>
      <c r="H284" s="6">
        <v>0.1509650105</v>
      </c>
      <c r="I284" s="6">
        <v>0.17735296719999999</v>
      </c>
      <c r="J284" s="6">
        <v>0.19667004169999999</v>
      </c>
      <c r="K284" s="6">
        <v>0.33533107950000002</v>
      </c>
      <c r="L284" s="8">
        <v>5160576500000</v>
      </c>
      <c r="M284" s="8">
        <v>29097773000000</v>
      </c>
      <c r="N284" s="6">
        <v>0.1650663221</v>
      </c>
      <c r="O284" s="6">
        <v>0.13047065059999999</v>
      </c>
      <c r="P284" s="5"/>
      <c r="Q284" s="5"/>
      <c r="R284" s="5"/>
      <c r="S284" s="9"/>
      <c r="T284" s="9"/>
      <c r="U284" s="5"/>
      <c r="V284" s="5" t="str">
        <f t="shared" si="8"/>
        <v>Loan-to-deposit ratio10</v>
      </c>
      <c r="W284" s="10">
        <v>201309</v>
      </c>
      <c r="X284" s="11">
        <v>34</v>
      </c>
      <c r="Y284" s="10" t="s">
        <v>39</v>
      </c>
      <c r="Z284" s="11">
        <v>2</v>
      </c>
      <c r="AA284" s="11">
        <v>1.0791197474000001</v>
      </c>
      <c r="AB284" s="11">
        <v>10</v>
      </c>
      <c r="AC284" s="5"/>
      <c r="AD284" s="9"/>
      <c r="AE284" s="5"/>
      <c r="AF284" s="5"/>
      <c r="AG284" s="5"/>
      <c r="AH284" s="5"/>
      <c r="AI284" s="5"/>
      <c r="AJ284" s="5"/>
      <c r="AK284" s="5"/>
      <c r="AL284" s="5"/>
      <c r="AM284" s="5"/>
      <c r="AN284" s="5"/>
      <c r="AO284" s="5"/>
      <c r="AP284" s="5"/>
      <c r="AQ284" s="5"/>
      <c r="AR284" s="5"/>
      <c r="AS284" s="5"/>
      <c r="AT284" s="5"/>
      <c r="AU284" s="5"/>
      <c r="AV284" s="5"/>
      <c r="AW284" s="5"/>
      <c r="AX284" s="5"/>
      <c r="AY284" s="5"/>
      <c r="AZ284" s="5"/>
      <c r="BA284" s="5"/>
    </row>
    <row r="285" spans="1:53" x14ac:dyDescent="0.25">
      <c r="A285" s="5" t="str">
        <f t="shared" si="9"/>
        <v>Off-balance sheet items to total assets201209</v>
      </c>
      <c r="B285" s="6">
        <v>201209</v>
      </c>
      <c r="C285" s="7">
        <v>46</v>
      </c>
      <c r="D285" s="6" t="s">
        <v>45</v>
      </c>
      <c r="E285" s="6">
        <v>3.2572022999999999E-2</v>
      </c>
      <c r="F285" s="6">
        <v>7.6914555900000001E-2</v>
      </c>
      <c r="G285" s="6">
        <v>0.1457299557</v>
      </c>
      <c r="H285" s="6">
        <v>0.14416926629999999</v>
      </c>
      <c r="I285" s="6">
        <v>0.1684045434</v>
      </c>
      <c r="J285" s="6">
        <v>0.19084621130000001</v>
      </c>
      <c r="K285" s="6">
        <v>0.28420213230000002</v>
      </c>
      <c r="L285" s="8">
        <v>4935651800000</v>
      </c>
      <c r="M285" s="8">
        <v>29308306000000</v>
      </c>
      <c r="N285" s="6">
        <v>0.16323115269999999</v>
      </c>
      <c r="O285" s="6">
        <v>0.1241953605</v>
      </c>
      <c r="P285" s="5"/>
      <c r="Q285" s="5"/>
      <c r="R285" s="5"/>
      <c r="S285" s="9"/>
      <c r="T285" s="9"/>
      <c r="U285" s="5"/>
      <c r="V285" s="5" t="str">
        <f t="shared" si="8"/>
        <v>Loan-to-deposit ratio11</v>
      </c>
      <c r="W285" s="10">
        <v>201309</v>
      </c>
      <c r="X285" s="11">
        <v>34</v>
      </c>
      <c r="Y285" s="10" t="s">
        <v>39</v>
      </c>
      <c r="Z285" s="11" t="s">
        <v>44</v>
      </c>
      <c r="AA285" s="11">
        <v>1.054594558</v>
      </c>
      <c r="AB285" s="11">
        <v>11</v>
      </c>
      <c r="AC285" s="5"/>
      <c r="AD285" s="9"/>
      <c r="AE285" s="5"/>
      <c r="AF285" s="5"/>
      <c r="AG285" s="5"/>
      <c r="AH285" s="5"/>
      <c r="AI285" s="5"/>
      <c r="AJ285" s="5"/>
      <c r="AK285" s="5"/>
      <c r="AL285" s="5"/>
      <c r="AM285" s="5"/>
      <c r="AN285" s="5"/>
      <c r="AO285" s="5"/>
      <c r="AP285" s="5"/>
      <c r="AQ285" s="5"/>
      <c r="AR285" s="5"/>
      <c r="AS285" s="5"/>
      <c r="AT285" s="5"/>
      <c r="AU285" s="5"/>
      <c r="AV285" s="5"/>
      <c r="AW285" s="5"/>
      <c r="AX285" s="5"/>
      <c r="AY285" s="5"/>
      <c r="AZ285" s="5"/>
      <c r="BA285" s="5"/>
    </row>
    <row r="286" spans="1:53" x14ac:dyDescent="0.25">
      <c r="A286" s="5" t="str">
        <f t="shared" si="9"/>
        <v>Off-balance sheet items to total assets201212</v>
      </c>
      <c r="B286" s="6">
        <v>201212</v>
      </c>
      <c r="C286" s="7">
        <v>46</v>
      </c>
      <c r="D286" s="6" t="s">
        <v>45</v>
      </c>
      <c r="E286" s="6">
        <v>2.78738545E-2</v>
      </c>
      <c r="F286" s="6">
        <v>7.4137588399999996E-2</v>
      </c>
      <c r="G286" s="6">
        <v>0.1465050658</v>
      </c>
      <c r="H286" s="6">
        <v>0.1476539056</v>
      </c>
      <c r="I286" s="6">
        <v>0.17358018419999999</v>
      </c>
      <c r="J286" s="6">
        <v>0.1852710591</v>
      </c>
      <c r="K286" s="6">
        <v>0.33164933190000001</v>
      </c>
      <c r="L286" s="8">
        <v>4862688700000</v>
      </c>
      <c r="M286" s="8">
        <v>28014077000000</v>
      </c>
      <c r="N286" s="6">
        <v>0.16723058190000001</v>
      </c>
      <c r="O286" s="6">
        <v>0.12953263570000001</v>
      </c>
      <c r="P286" s="5"/>
      <c r="Q286" s="5"/>
      <c r="R286" s="5"/>
      <c r="S286" s="9"/>
      <c r="T286" s="9"/>
      <c r="U286" s="5"/>
      <c r="V286" s="5" t="str">
        <f t="shared" si="8"/>
        <v>Loan-to-deposit ratio12</v>
      </c>
      <c r="W286" s="10">
        <v>201309</v>
      </c>
      <c r="X286" s="11">
        <v>34</v>
      </c>
      <c r="Y286" s="10" t="s">
        <v>39</v>
      </c>
      <c r="Z286" s="11">
        <v>6</v>
      </c>
      <c r="AA286" s="11">
        <v>1.0430091471</v>
      </c>
      <c r="AB286" s="11">
        <v>12</v>
      </c>
      <c r="AC286" s="5"/>
      <c r="AD286" s="9"/>
      <c r="AE286" s="5"/>
      <c r="AF286" s="5"/>
      <c r="AG286" s="5"/>
      <c r="AH286" s="5"/>
      <c r="AI286" s="5"/>
      <c r="AJ286" s="5"/>
      <c r="AK286" s="5"/>
      <c r="AL286" s="5"/>
      <c r="AM286" s="5"/>
      <c r="AN286" s="5"/>
      <c r="AO286" s="5"/>
      <c r="AP286" s="5"/>
      <c r="AQ286" s="5"/>
      <c r="AR286" s="5"/>
      <c r="AS286" s="5"/>
      <c r="AT286" s="5"/>
      <c r="AU286" s="5"/>
      <c r="AV286" s="5"/>
      <c r="AW286" s="5"/>
      <c r="AX286" s="5"/>
      <c r="AY286" s="5"/>
      <c r="AZ286" s="5"/>
      <c r="BA286" s="5"/>
    </row>
    <row r="287" spans="1:53" x14ac:dyDescent="0.25">
      <c r="A287" s="5" t="str">
        <f t="shared" si="9"/>
        <v>Off-balance sheet items to total assets201303</v>
      </c>
      <c r="B287" s="6">
        <v>201303</v>
      </c>
      <c r="C287" s="7">
        <v>46</v>
      </c>
      <c r="D287" s="6" t="s">
        <v>45</v>
      </c>
      <c r="E287" s="6">
        <v>2.4838703199999999E-2</v>
      </c>
      <c r="F287" s="6">
        <v>8.0485748199999999E-2</v>
      </c>
      <c r="G287" s="6">
        <v>0.1452630821</v>
      </c>
      <c r="H287" s="6">
        <v>0.14854916339999999</v>
      </c>
      <c r="I287" s="6">
        <v>0.17568963160000001</v>
      </c>
      <c r="J287" s="6">
        <v>0.19520300430000001</v>
      </c>
      <c r="K287" s="6">
        <v>0.33476804189999998</v>
      </c>
      <c r="L287" s="8">
        <v>4935564200000</v>
      </c>
      <c r="M287" s="8">
        <v>28092518000000</v>
      </c>
      <c r="N287" s="6">
        <v>0.17465391280000001</v>
      </c>
      <c r="O287" s="6">
        <v>0.13252818050000001</v>
      </c>
      <c r="P287" s="5"/>
      <c r="Q287" s="5"/>
      <c r="R287" s="5"/>
      <c r="S287" s="9"/>
      <c r="T287" s="9"/>
      <c r="U287" s="5"/>
      <c r="V287" s="5" t="str">
        <f t="shared" si="8"/>
        <v>Loan-to-deposit ratio13</v>
      </c>
      <c r="W287" s="10">
        <v>201309</v>
      </c>
      <c r="X287" s="11">
        <v>34</v>
      </c>
      <c r="Y287" s="10" t="s">
        <v>39</v>
      </c>
      <c r="Z287" s="11">
        <v>1</v>
      </c>
      <c r="AA287" s="11">
        <v>1.0201251594</v>
      </c>
      <c r="AB287" s="11">
        <v>13</v>
      </c>
      <c r="AC287" s="5"/>
      <c r="AD287" s="9"/>
      <c r="AE287" s="5"/>
      <c r="AF287" s="5"/>
      <c r="AG287" s="5"/>
      <c r="AH287" s="5"/>
      <c r="AI287" s="5"/>
      <c r="AJ287" s="5"/>
      <c r="AK287" s="5"/>
      <c r="AL287" s="5"/>
      <c r="AM287" s="5"/>
      <c r="AN287" s="5"/>
      <c r="AO287" s="5"/>
      <c r="AP287" s="5"/>
      <c r="AQ287" s="5"/>
      <c r="AR287" s="5"/>
      <c r="AS287" s="5"/>
      <c r="AT287" s="5"/>
      <c r="AU287" s="5"/>
      <c r="AV287" s="5"/>
      <c r="AW287" s="5"/>
      <c r="AX287" s="5"/>
      <c r="AY287" s="5"/>
      <c r="AZ287" s="5"/>
      <c r="BA287" s="5"/>
    </row>
    <row r="288" spans="1:53" x14ac:dyDescent="0.25">
      <c r="A288" s="5" t="str">
        <f t="shared" si="9"/>
        <v>Off-balance sheet items to total assets201306</v>
      </c>
      <c r="B288" s="6">
        <v>201306</v>
      </c>
      <c r="C288" s="7">
        <v>46</v>
      </c>
      <c r="D288" s="6" t="s">
        <v>45</v>
      </c>
      <c r="E288" s="6">
        <v>2.91385321E-2</v>
      </c>
      <c r="F288" s="6">
        <v>7.6328311999999995E-2</v>
      </c>
      <c r="G288" s="6">
        <v>0.1467038222</v>
      </c>
      <c r="H288" s="6">
        <v>0.15282500290000001</v>
      </c>
      <c r="I288" s="6">
        <v>0.18145872169999999</v>
      </c>
      <c r="J288" s="6">
        <v>0.2039339218</v>
      </c>
      <c r="K288" s="6">
        <v>0.3375342657</v>
      </c>
      <c r="L288" s="8">
        <v>4900681000000</v>
      </c>
      <c r="M288" s="8">
        <v>27007140000000</v>
      </c>
      <c r="N288" s="6">
        <v>0.17629945320000001</v>
      </c>
      <c r="O288" s="6">
        <v>0.13346292500000001</v>
      </c>
      <c r="P288" s="5"/>
      <c r="Q288" s="5"/>
      <c r="R288" s="5"/>
      <c r="S288" s="9"/>
      <c r="T288" s="9"/>
      <c r="U288" s="5"/>
      <c r="V288" s="5" t="str">
        <f t="shared" si="8"/>
        <v>Loan-to-deposit ratio14</v>
      </c>
      <c r="W288" s="10">
        <v>201309</v>
      </c>
      <c r="X288" s="11">
        <v>34</v>
      </c>
      <c r="Y288" s="10" t="s">
        <v>39</v>
      </c>
      <c r="Z288" s="11" t="s">
        <v>38</v>
      </c>
      <c r="AA288" s="11">
        <v>0.99604523219999996</v>
      </c>
      <c r="AB288" s="11">
        <v>14</v>
      </c>
      <c r="AC288" s="5"/>
      <c r="AD288" s="9"/>
      <c r="AE288" s="5"/>
      <c r="AF288" s="5"/>
      <c r="AG288" s="5"/>
      <c r="AH288" s="5"/>
      <c r="AI288" s="5"/>
      <c r="AJ288" s="5"/>
      <c r="AK288" s="5"/>
      <c r="AL288" s="5"/>
      <c r="AM288" s="5"/>
      <c r="AN288" s="5"/>
      <c r="AO288" s="5"/>
      <c r="AP288" s="5"/>
      <c r="AQ288" s="5"/>
      <c r="AR288" s="5"/>
      <c r="AS288" s="5"/>
      <c r="AT288" s="5"/>
      <c r="AU288" s="5"/>
      <c r="AV288" s="5"/>
      <c r="AW288" s="5"/>
      <c r="AX288" s="5"/>
      <c r="AY288" s="5"/>
      <c r="AZ288" s="5"/>
      <c r="BA288" s="5"/>
    </row>
    <row r="289" spans="1:53" x14ac:dyDescent="0.25">
      <c r="A289" s="5" t="str">
        <f t="shared" si="9"/>
        <v>Off-balance sheet items to total assets201309</v>
      </c>
      <c r="B289" s="6">
        <v>201309</v>
      </c>
      <c r="C289" s="7">
        <v>46</v>
      </c>
      <c r="D289" s="6" t="s">
        <v>45</v>
      </c>
      <c r="E289" s="6">
        <v>2.4967509200000002E-2</v>
      </c>
      <c r="F289" s="6">
        <v>7.7663669099999999E-2</v>
      </c>
      <c r="G289" s="6">
        <v>0.1485078705</v>
      </c>
      <c r="H289" s="6">
        <v>0.1548250508</v>
      </c>
      <c r="I289" s="6">
        <v>0.18627496399999999</v>
      </c>
      <c r="J289" s="6">
        <v>0.21660202749999999</v>
      </c>
      <c r="K289" s="6">
        <v>0.3155556578</v>
      </c>
      <c r="L289" s="8">
        <v>4929317300000</v>
      </c>
      <c r="M289" s="8">
        <v>26462586000000</v>
      </c>
      <c r="N289" s="6">
        <v>0.17524982689999999</v>
      </c>
      <c r="O289" s="6">
        <v>0.13019447719999999</v>
      </c>
      <c r="P289" s="5"/>
      <c r="Q289" s="5"/>
      <c r="R289" s="5"/>
      <c r="S289" s="9"/>
      <c r="T289" s="9"/>
      <c r="U289" s="5"/>
      <c r="V289" s="5" t="str">
        <f t="shared" si="8"/>
        <v>Loan-to-deposit ratio15</v>
      </c>
      <c r="W289" s="10">
        <v>201309</v>
      </c>
      <c r="X289" s="11">
        <v>34</v>
      </c>
      <c r="Y289" s="10" t="s">
        <v>39</v>
      </c>
      <c r="Z289" s="11">
        <v>11</v>
      </c>
      <c r="AA289" s="11">
        <v>0.99003401899999999</v>
      </c>
      <c r="AB289" s="11">
        <v>15</v>
      </c>
      <c r="AC289" s="5"/>
      <c r="AD289" s="9"/>
      <c r="AE289" s="5"/>
      <c r="AF289" s="5"/>
      <c r="AG289" s="5"/>
      <c r="AH289" s="5"/>
      <c r="AI289" s="5"/>
      <c r="AJ289" s="5"/>
      <c r="AK289" s="5"/>
      <c r="AL289" s="5"/>
      <c r="AM289" s="5"/>
      <c r="AN289" s="5"/>
      <c r="AO289" s="5"/>
      <c r="AP289" s="5"/>
      <c r="AQ289" s="5"/>
      <c r="AR289" s="5"/>
      <c r="AS289" s="5"/>
      <c r="AT289" s="5"/>
      <c r="AU289" s="5"/>
      <c r="AV289" s="5"/>
      <c r="AW289" s="5"/>
      <c r="AX289" s="5"/>
      <c r="AY289" s="5"/>
      <c r="AZ289" s="5"/>
      <c r="BA289" s="5"/>
    </row>
    <row r="290" spans="1:53" x14ac:dyDescent="0.25">
      <c r="A290" s="5"/>
      <c r="P290" s="5"/>
      <c r="Q290" s="5"/>
      <c r="R290" s="5"/>
      <c r="S290" s="9"/>
      <c r="T290" s="9"/>
      <c r="U290" s="5"/>
      <c r="V290" s="5" t="str">
        <f t="shared" si="8"/>
        <v>Loan-to-deposit ratio16</v>
      </c>
      <c r="W290" s="10">
        <v>201309</v>
      </c>
      <c r="X290" s="11">
        <v>34</v>
      </c>
      <c r="Y290" s="10" t="s">
        <v>39</v>
      </c>
      <c r="Z290" s="11" t="s">
        <v>29</v>
      </c>
      <c r="AA290" s="11">
        <v>0.97135328669999998</v>
      </c>
      <c r="AB290" s="11">
        <v>16</v>
      </c>
      <c r="AC290" s="5"/>
      <c r="AD290" s="9"/>
      <c r="AE290" s="5"/>
      <c r="AF290" s="5"/>
      <c r="AG290" s="5"/>
      <c r="AH290" s="5"/>
      <c r="AI290" s="5"/>
      <c r="AJ290" s="5"/>
      <c r="AK290" s="5"/>
      <c r="AL290" s="5"/>
      <c r="AM290" s="5"/>
      <c r="AN290" s="5"/>
      <c r="AO290" s="5"/>
      <c r="AP290" s="5"/>
      <c r="AQ290" s="5"/>
      <c r="AR290" s="5"/>
      <c r="AS290" s="5"/>
      <c r="AT290" s="5"/>
      <c r="AU290" s="5"/>
      <c r="AV290" s="5"/>
      <c r="AW290" s="5"/>
      <c r="AX290" s="5"/>
      <c r="AY290" s="5"/>
      <c r="AZ290" s="5"/>
      <c r="BA290" s="5"/>
    </row>
    <row r="291" spans="1:53" x14ac:dyDescent="0.25">
      <c r="A291" s="5"/>
      <c r="P291" s="5"/>
      <c r="Q291" s="5"/>
      <c r="R291" s="5"/>
      <c r="S291" s="9"/>
      <c r="T291" s="9"/>
      <c r="U291" s="5"/>
      <c r="V291" s="5" t="str">
        <f t="shared" si="8"/>
        <v>Loan-to-deposit ratio17</v>
      </c>
      <c r="W291" s="10">
        <v>201309</v>
      </c>
      <c r="X291" s="11">
        <v>34</v>
      </c>
      <c r="Y291" s="10" t="s">
        <v>39</v>
      </c>
      <c r="Z291" s="11">
        <v>12</v>
      </c>
      <c r="AA291" s="11">
        <v>0.9217510673</v>
      </c>
      <c r="AB291" s="11">
        <v>17</v>
      </c>
      <c r="AC291" s="5"/>
      <c r="AD291" s="9"/>
      <c r="AE291" s="5"/>
      <c r="AF291" s="5"/>
      <c r="AG291" s="5"/>
      <c r="AH291" s="5"/>
      <c r="AI291" s="5"/>
      <c r="AJ291" s="5"/>
      <c r="AK291" s="5"/>
      <c r="AL291" s="5"/>
      <c r="AM291" s="5"/>
      <c r="AN291" s="5"/>
      <c r="AO291" s="5"/>
      <c r="AP291" s="5"/>
      <c r="AQ291" s="5"/>
      <c r="AR291" s="5"/>
      <c r="AS291" s="5"/>
      <c r="AT291" s="5"/>
      <c r="AU291" s="5"/>
      <c r="AV291" s="5"/>
      <c r="AW291" s="5"/>
      <c r="AX291" s="5"/>
      <c r="AY291" s="5"/>
      <c r="AZ291" s="5"/>
      <c r="BA291" s="5"/>
    </row>
    <row r="292" spans="1:53" x14ac:dyDescent="0.25">
      <c r="A292" s="5"/>
      <c r="P292" s="5"/>
      <c r="Q292" s="5"/>
      <c r="R292" s="5"/>
      <c r="S292" s="9"/>
      <c r="T292" s="9"/>
      <c r="U292" s="5"/>
      <c r="V292" s="5" t="str">
        <f t="shared" si="8"/>
        <v>Loan-to-deposit ratio18</v>
      </c>
      <c r="W292" s="10">
        <v>201309</v>
      </c>
      <c r="X292" s="11">
        <v>34</v>
      </c>
      <c r="Y292" s="10" t="s">
        <v>39</v>
      </c>
      <c r="Z292" s="11">
        <v>3</v>
      </c>
      <c r="AA292" s="11">
        <v>0.85905636169999999</v>
      </c>
      <c r="AB292" s="11">
        <v>18</v>
      </c>
      <c r="AC292" s="5"/>
      <c r="AD292" s="9"/>
      <c r="AE292" s="5"/>
      <c r="AF292" s="5"/>
      <c r="AG292" s="5"/>
      <c r="AH292" s="5"/>
      <c r="AI292" s="5"/>
      <c r="AJ292" s="5"/>
      <c r="AK292" s="5"/>
      <c r="AL292" s="5"/>
      <c r="AM292" s="5"/>
      <c r="AN292" s="5"/>
      <c r="AO292" s="5"/>
      <c r="AP292" s="5"/>
      <c r="AQ292" s="5"/>
      <c r="AR292" s="5"/>
      <c r="AS292" s="5"/>
      <c r="AT292" s="5"/>
      <c r="AU292" s="5"/>
      <c r="AV292" s="5"/>
      <c r="AW292" s="5"/>
      <c r="AX292" s="5"/>
      <c r="AY292" s="5"/>
      <c r="AZ292" s="5"/>
      <c r="BA292" s="5"/>
    </row>
    <row r="293" spans="1:53" x14ac:dyDescent="0.25">
      <c r="A293" s="5"/>
      <c r="P293" s="5"/>
      <c r="Q293" s="5"/>
      <c r="R293" s="5"/>
      <c r="S293" s="9"/>
      <c r="T293" s="9"/>
      <c r="U293" s="5"/>
      <c r="V293" s="5" t="str">
        <f t="shared" si="8"/>
        <v>Loan-to-deposit ratio19</v>
      </c>
      <c r="W293" s="10">
        <v>201309</v>
      </c>
      <c r="X293" s="11">
        <v>34</v>
      </c>
      <c r="Y293" s="10" t="s">
        <v>39</v>
      </c>
      <c r="Z293" s="11">
        <v>10</v>
      </c>
      <c r="AA293" s="11">
        <v>0.66984339790000003</v>
      </c>
      <c r="AB293" s="11">
        <v>19</v>
      </c>
      <c r="AC293" s="5"/>
      <c r="AD293" s="9"/>
      <c r="AE293" s="5"/>
      <c r="AF293" s="5"/>
      <c r="AG293" s="5"/>
      <c r="AH293" s="5"/>
      <c r="AI293" s="5"/>
      <c r="AJ293" s="5"/>
      <c r="AK293" s="5"/>
      <c r="AL293" s="5"/>
      <c r="AM293" s="5"/>
      <c r="AN293" s="5"/>
      <c r="AO293" s="5"/>
      <c r="AP293" s="5"/>
      <c r="AQ293" s="5"/>
      <c r="AR293" s="5"/>
      <c r="AS293" s="5"/>
      <c r="AT293" s="5"/>
      <c r="AU293" s="5"/>
      <c r="AV293" s="5"/>
      <c r="AW293" s="5"/>
      <c r="AX293" s="5"/>
      <c r="AY293" s="5"/>
      <c r="AZ293" s="5"/>
      <c r="BA293" s="5"/>
    </row>
    <row r="294" spans="1:53" x14ac:dyDescent="0.25">
      <c r="A294" s="5"/>
      <c r="P294" s="5"/>
      <c r="Q294" s="5"/>
      <c r="R294" s="5"/>
      <c r="S294" s="9"/>
      <c r="T294" s="9"/>
      <c r="U294" s="5"/>
      <c r="V294" s="5" t="str">
        <f t="shared" si="8"/>
        <v>Loan-to-deposit ratio20</v>
      </c>
      <c r="W294" s="10">
        <v>201309</v>
      </c>
      <c r="X294" s="11">
        <v>34</v>
      </c>
      <c r="Y294" s="10" t="s">
        <v>39</v>
      </c>
      <c r="Z294" s="11">
        <v>5</v>
      </c>
      <c r="AA294" s="11" t="s">
        <v>46</v>
      </c>
      <c r="AB294" s="11">
        <v>20</v>
      </c>
      <c r="AC294" s="5"/>
      <c r="AD294" s="9"/>
      <c r="AE294" s="5"/>
      <c r="AF294" s="5"/>
      <c r="AG294" s="5"/>
      <c r="AH294" s="5"/>
      <c r="AI294" s="5"/>
      <c r="AJ294" s="5"/>
      <c r="AK294" s="5"/>
      <c r="AL294" s="5"/>
      <c r="AM294" s="5"/>
      <c r="AN294" s="5"/>
      <c r="AO294" s="5"/>
      <c r="AP294" s="5"/>
      <c r="AQ294" s="5"/>
      <c r="AR294" s="5"/>
      <c r="AS294" s="5"/>
      <c r="AT294" s="5"/>
      <c r="AU294" s="5"/>
      <c r="AV294" s="5"/>
      <c r="AW294" s="5"/>
      <c r="AX294" s="5"/>
      <c r="AY294" s="5"/>
      <c r="AZ294" s="5"/>
      <c r="BA294" s="5"/>
    </row>
    <row r="295" spans="1:53" x14ac:dyDescent="0.25">
      <c r="A295" s="5"/>
      <c r="P295" s="5"/>
      <c r="Q295" s="5"/>
      <c r="R295" s="5"/>
      <c r="S295" s="9"/>
      <c r="T295" s="9"/>
      <c r="U295" s="5"/>
      <c r="V295" s="5" t="str">
        <f t="shared" si="8"/>
        <v>Loan-to-deposit ratio99</v>
      </c>
      <c r="W295" s="10">
        <v>201309</v>
      </c>
      <c r="X295" s="11">
        <v>34</v>
      </c>
      <c r="Y295" s="10" t="s">
        <v>39</v>
      </c>
      <c r="Z295" s="11" t="s">
        <v>47</v>
      </c>
      <c r="AA295" s="11">
        <v>1.1464264367000001</v>
      </c>
      <c r="AB295" s="11">
        <v>99</v>
      </c>
      <c r="AC295" s="5"/>
      <c r="AD295" s="9"/>
      <c r="AE295" s="5"/>
      <c r="AF295" s="5"/>
      <c r="AG295" s="5"/>
      <c r="AH295" s="5"/>
      <c r="AI295" s="5"/>
      <c r="AJ295" s="5"/>
      <c r="AK295" s="5"/>
      <c r="AL295" s="5"/>
      <c r="AM295" s="5"/>
      <c r="AN295" s="5"/>
      <c r="AO295" s="5"/>
      <c r="AP295" s="5"/>
      <c r="AQ295" s="5"/>
      <c r="AR295" s="5"/>
      <c r="AS295" s="5"/>
      <c r="AT295" s="5"/>
      <c r="AU295" s="5"/>
      <c r="AV295" s="5"/>
      <c r="AW295" s="5"/>
      <c r="AX295" s="5"/>
      <c r="AY295" s="5"/>
      <c r="AZ295" s="5"/>
      <c r="BA295" s="5"/>
    </row>
    <row r="296" spans="1:53" x14ac:dyDescent="0.25">
      <c r="A296" s="5"/>
      <c r="P296" s="5"/>
      <c r="Q296" s="5"/>
      <c r="R296" s="5"/>
      <c r="S296" s="9"/>
      <c r="T296" s="9"/>
      <c r="U296" s="5"/>
      <c r="V296" s="5" t="str">
        <f t="shared" si="8"/>
        <v>Customer deposits to total liabilities1</v>
      </c>
      <c r="W296" s="10">
        <v>201309</v>
      </c>
      <c r="X296" s="11">
        <v>35</v>
      </c>
      <c r="Y296" s="10" t="s">
        <v>41</v>
      </c>
      <c r="Z296" s="11">
        <v>10</v>
      </c>
      <c r="AA296" s="11">
        <v>0.90129137010000004</v>
      </c>
      <c r="AB296" s="11">
        <v>1</v>
      </c>
      <c r="AC296" s="5"/>
      <c r="AD296" s="9"/>
      <c r="AE296" s="5"/>
      <c r="AF296" s="5"/>
      <c r="AG296" s="5"/>
      <c r="AH296" s="5"/>
      <c r="AI296" s="5"/>
      <c r="AJ296" s="5"/>
      <c r="AK296" s="5"/>
      <c r="AL296" s="5"/>
      <c r="AM296" s="5"/>
      <c r="AN296" s="5"/>
      <c r="AO296" s="5"/>
      <c r="AP296" s="5"/>
      <c r="AQ296" s="5"/>
      <c r="AR296" s="5"/>
      <c r="AS296" s="5"/>
      <c r="AT296" s="5"/>
      <c r="AU296" s="5"/>
      <c r="AV296" s="5"/>
      <c r="AW296" s="5"/>
      <c r="AX296" s="5"/>
      <c r="AY296" s="5"/>
      <c r="AZ296" s="5"/>
      <c r="BA296" s="5"/>
    </row>
    <row r="297" spans="1:53" x14ac:dyDescent="0.25">
      <c r="A297" s="5"/>
      <c r="P297" s="5"/>
      <c r="Q297" s="5"/>
      <c r="R297" s="5"/>
      <c r="S297" s="9"/>
      <c r="T297" s="9"/>
      <c r="U297" s="5"/>
      <c r="V297" s="5" t="str">
        <f t="shared" si="8"/>
        <v>Customer deposits to total liabilities2</v>
      </c>
      <c r="W297" s="10">
        <v>201309</v>
      </c>
      <c r="X297" s="11">
        <v>35</v>
      </c>
      <c r="Y297" s="10" t="s">
        <v>41</v>
      </c>
      <c r="Z297" s="11">
        <v>6</v>
      </c>
      <c r="AA297" s="11">
        <v>0.81319772020000003</v>
      </c>
      <c r="AB297" s="11">
        <v>2</v>
      </c>
      <c r="AC297" s="5"/>
      <c r="AD297" s="9"/>
      <c r="AE297" s="5"/>
      <c r="AF297" s="5"/>
      <c r="AG297" s="5"/>
      <c r="AH297" s="5"/>
      <c r="AI297" s="5"/>
      <c r="AJ297" s="5"/>
      <c r="AK297" s="5"/>
      <c r="AL297" s="5"/>
      <c r="AM297" s="5"/>
      <c r="AN297" s="5"/>
      <c r="AO297" s="5"/>
      <c r="AP297" s="5"/>
      <c r="AQ297" s="5"/>
      <c r="AR297" s="5"/>
      <c r="AS297" s="5"/>
      <c r="AT297" s="5"/>
      <c r="AU297" s="5"/>
      <c r="AV297" s="5"/>
      <c r="AW297" s="5"/>
      <c r="AX297" s="5"/>
      <c r="AY297" s="5"/>
      <c r="AZ297" s="5"/>
      <c r="BA297" s="5"/>
    </row>
    <row r="298" spans="1:53" x14ac:dyDescent="0.25">
      <c r="A298" s="5"/>
      <c r="P298" s="5"/>
      <c r="Q298" s="5"/>
      <c r="R298" s="5"/>
      <c r="S298" s="9"/>
      <c r="T298" s="9"/>
      <c r="U298" s="5"/>
      <c r="V298" s="5" t="str">
        <f t="shared" si="8"/>
        <v>Customer deposits to total liabilities3</v>
      </c>
      <c r="W298" s="10">
        <v>201309</v>
      </c>
      <c r="X298" s="11">
        <v>35</v>
      </c>
      <c r="Y298" s="10" t="s">
        <v>41</v>
      </c>
      <c r="Z298" s="11">
        <v>12</v>
      </c>
      <c r="AA298" s="11">
        <v>0.78060208289999999</v>
      </c>
      <c r="AB298" s="11">
        <v>3</v>
      </c>
      <c r="AC298" s="5"/>
      <c r="AD298" s="9"/>
      <c r="AE298" s="5"/>
      <c r="AF298" s="5"/>
      <c r="AG298" s="5"/>
      <c r="AH298" s="5"/>
      <c r="AI298" s="5"/>
      <c r="AJ298" s="5"/>
      <c r="AK298" s="5"/>
      <c r="AL298" s="5"/>
      <c r="AM298" s="5"/>
      <c r="AN298" s="5"/>
      <c r="AO298" s="5"/>
      <c r="AP298" s="5"/>
      <c r="AQ298" s="5"/>
      <c r="AR298" s="5"/>
      <c r="AS298" s="5"/>
      <c r="AT298" s="5"/>
      <c r="AU298" s="5"/>
      <c r="AV298" s="5"/>
      <c r="AW298" s="5"/>
      <c r="AX298" s="5"/>
      <c r="AY298" s="5"/>
      <c r="AZ298" s="5"/>
      <c r="BA298" s="5"/>
    </row>
    <row r="299" spans="1:53" x14ac:dyDescent="0.25">
      <c r="A299" s="5"/>
      <c r="P299" s="5"/>
      <c r="Q299" s="5"/>
      <c r="R299" s="5"/>
      <c r="S299" s="9"/>
      <c r="T299" s="9"/>
      <c r="U299" s="5"/>
      <c r="V299" s="5" t="str">
        <f t="shared" si="8"/>
        <v>Customer deposits to total liabilities4</v>
      </c>
      <c r="W299" s="10">
        <v>201309</v>
      </c>
      <c r="X299" s="11">
        <v>35</v>
      </c>
      <c r="Y299" s="10" t="s">
        <v>41</v>
      </c>
      <c r="Z299" s="11">
        <v>3</v>
      </c>
      <c r="AA299" s="11">
        <v>0.75176062060000004</v>
      </c>
      <c r="AB299" s="11">
        <v>4</v>
      </c>
      <c r="AC299" s="5"/>
      <c r="AD299" s="9"/>
      <c r="AE299" s="5"/>
      <c r="AF299" s="5"/>
      <c r="AG299" s="5"/>
      <c r="AH299" s="5"/>
      <c r="AI299" s="5"/>
      <c r="AJ299" s="5"/>
      <c r="AK299" s="5"/>
      <c r="AL299" s="5"/>
      <c r="AM299" s="5"/>
      <c r="AN299" s="5"/>
      <c r="AO299" s="5"/>
      <c r="AP299" s="5"/>
      <c r="AQ299" s="5"/>
      <c r="AR299" s="5"/>
      <c r="AS299" s="5"/>
      <c r="AT299" s="5"/>
      <c r="AU299" s="5"/>
      <c r="AV299" s="5"/>
      <c r="AW299" s="5"/>
      <c r="AX299" s="5"/>
      <c r="AY299" s="5"/>
      <c r="AZ299" s="5"/>
      <c r="BA299" s="5"/>
    </row>
    <row r="300" spans="1:53" x14ac:dyDescent="0.25">
      <c r="A300" s="5"/>
      <c r="P300" s="5"/>
      <c r="Q300" s="5"/>
      <c r="R300" s="5"/>
      <c r="S300" s="9"/>
      <c r="T300" s="9"/>
      <c r="U300" s="5"/>
      <c r="V300" s="5" t="str">
        <f t="shared" si="8"/>
        <v>Customer deposits to total liabilities5</v>
      </c>
      <c r="W300" s="10">
        <v>201309</v>
      </c>
      <c r="X300" s="11">
        <v>35</v>
      </c>
      <c r="Y300" s="10" t="s">
        <v>41</v>
      </c>
      <c r="Z300" s="11" t="s">
        <v>38</v>
      </c>
      <c r="AA300" s="11">
        <v>0.64236213610000004</v>
      </c>
      <c r="AB300" s="11">
        <v>5</v>
      </c>
      <c r="AC300" s="5"/>
      <c r="AD300" s="9"/>
      <c r="AE300" s="5"/>
      <c r="AF300" s="5"/>
      <c r="AG300" s="5"/>
      <c r="AH300" s="5"/>
      <c r="AI300" s="5"/>
      <c r="AJ300" s="5"/>
      <c r="AK300" s="5"/>
      <c r="AL300" s="5"/>
      <c r="AM300" s="5"/>
      <c r="AN300" s="5"/>
      <c r="AO300" s="5"/>
      <c r="AP300" s="5"/>
      <c r="AQ300" s="5"/>
      <c r="AR300" s="5"/>
      <c r="AS300" s="5"/>
      <c r="AT300" s="5"/>
      <c r="AU300" s="5"/>
      <c r="AV300" s="5"/>
      <c r="AW300" s="5"/>
      <c r="AX300" s="5"/>
      <c r="AY300" s="5"/>
      <c r="AZ300" s="5"/>
      <c r="BA300" s="5"/>
    </row>
    <row r="301" spans="1:53" x14ac:dyDescent="0.25">
      <c r="A301" s="5"/>
      <c r="P301" s="5"/>
      <c r="Q301" s="5"/>
      <c r="R301" s="5"/>
      <c r="S301" s="9"/>
      <c r="T301" s="9"/>
      <c r="U301" s="5"/>
      <c r="V301" s="5" t="str">
        <f t="shared" si="8"/>
        <v>Customer deposits to total liabilities6</v>
      </c>
      <c r="W301" s="10">
        <v>201309</v>
      </c>
      <c r="X301" s="11">
        <v>35</v>
      </c>
      <c r="Y301" s="10" t="s">
        <v>41</v>
      </c>
      <c r="Z301" s="11">
        <v>1</v>
      </c>
      <c r="AA301" s="11">
        <v>0.63443432389999999</v>
      </c>
      <c r="AB301" s="11">
        <v>6</v>
      </c>
      <c r="AC301" s="5"/>
      <c r="AD301" s="9"/>
      <c r="AE301" s="5"/>
      <c r="AF301" s="5"/>
      <c r="AG301" s="5"/>
      <c r="AH301" s="5"/>
      <c r="AI301" s="5"/>
      <c r="AJ301" s="5"/>
      <c r="AK301" s="5"/>
      <c r="AL301" s="5"/>
      <c r="AM301" s="5"/>
      <c r="AN301" s="5"/>
      <c r="AO301" s="5"/>
      <c r="AP301" s="5"/>
      <c r="AQ301" s="5"/>
      <c r="AR301" s="5"/>
      <c r="AS301" s="5"/>
      <c r="AT301" s="5"/>
      <c r="AU301" s="5"/>
      <c r="AV301" s="5"/>
      <c r="AW301" s="5"/>
      <c r="AX301" s="5"/>
      <c r="AY301" s="5"/>
      <c r="AZ301" s="5"/>
      <c r="BA301" s="5"/>
    </row>
    <row r="302" spans="1:53" x14ac:dyDescent="0.25">
      <c r="A302" s="5"/>
      <c r="P302" s="5"/>
      <c r="Q302" s="5"/>
      <c r="R302" s="5"/>
      <c r="S302" s="9"/>
      <c r="T302" s="9"/>
      <c r="U302" s="5"/>
      <c r="V302" s="5" t="str">
        <f t="shared" si="8"/>
        <v>Customer deposits to total liabilities7</v>
      </c>
      <c r="W302" s="10">
        <v>201309</v>
      </c>
      <c r="X302" s="11">
        <v>35</v>
      </c>
      <c r="Y302" s="10" t="s">
        <v>41</v>
      </c>
      <c r="Z302" s="11" t="s">
        <v>29</v>
      </c>
      <c r="AA302" s="11">
        <v>0.60790128210000005</v>
      </c>
      <c r="AB302" s="11">
        <v>7</v>
      </c>
      <c r="AC302" s="5"/>
      <c r="AD302" s="9"/>
      <c r="AE302" s="5"/>
      <c r="AF302" s="5"/>
      <c r="AG302" s="5"/>
      <c r="AH302" s="5"/>
      <c r="AI302" s="5"/>
      <c r="AJ302" s="5"/>
      <c r="AK302" s="5"/>
      <c r="AL302" s="5"/>
      <c r="AM302" s="5"/>
      <c r="AN302" s="5"/>
      <c r="AO302" s="5"/>
      <c r="AP302" s="5"/>
      <c r="AQ302" s="5"/>
      <c r="AR302" s="5"/>
      <c r="AS302" s="5"/>
      <c r="AT302" s="5"/>
      <c r="AU302" s="5"/>
      <c r="AV302" s="5"/>
      <c r="AW302" s="5"/>
      <c r="AX302" s="5"/>
      <c r="AY302" s="5"/>
      <c r="AZ302" s="5"/>
      <c r="BA302" s="5"/>
    </row>
    <row r="303" spans="1:53" x14ac:dyDescent="0.25">
      <c r="A303" s="5"/>
      <c r="P303" s="5"/>
      <c r="Q303" s="5"/>
      <c r="R303" s="5"/>
      <c r="S303" s="9"/>
      <c r="T303" s="9"/>
      <c r="U303" s="5"/>
      <c r="V303" s="5" t="str">
        <f t="shared" si="8"/>
        <v>Customer deposits to total liabilities8</v>
      </c>
      <c r="W303" s="10">
        <v>201309</v>
      </c>
      <c r="X303" s="11">
        <v>35</v>
      </c>
      <c r="Y303" s="10" t="s">
        <v>41</v>
      </c>
      <c r="Z303" s="11">
        <v>7</v>
      </c>
      <c r="AA303" s="11">
        <v>0.60431438699999995</v>
      </c>
      <c r="AB303" s="11">
        <v>8</v>
      </c>
      <c r="AC303" s="5"/>
      <c r="AD303" s="9"/>
      <c r="AE303" s="5"/>
      <c r="AF303" s="5"/>
      <c r="AG303" s="5"/>
      <c r="AH303" s="5"/>
      <c r="AI303" s="5"/>
      <c r="AJ303" s="5"/>
      <c r="AK303" s="5"/>
      <c r="AL303" s="5"/>
      <c r="AM303" s="5"/>
      <c r="AN303" s="5"/>
      <c r="AO303" s="5"/>
      <c r="AP303" s="5"/>
      <c r="AQ303" s="5"/>
      <c r="AR303" s="5"/>
      <c r="AS303" s="5"/>
      <c r="AT303" s="5"/>
      <c r="AU303" s="5"/>
      <c r="AV303" s="5"/>
      <c r="AW303" s="5"/>
      <c r="AX303" s="5"/>
      <c r="AY303" s="5"/>
      <c r="AZ303" s="5"/>
      <c r="BA303" s="5"/>
    </row>
    <row r="304" spans="1:53" x14ac:dyDescent="0.25">
      <c r="A304" s="5"/>
      <c r="P304" s="5"/>
      <c r="Q304" s="5"/>
      <c r="R304" s="5"/>
      <c r="S304" s="9"/>
      <c r="T304" s="9"/>
      <c r="U304" s="5"/>
      <c r="V304" s="5" t="str">
        <f t="shared" si="8"/>
        <v>Customer deposits to total liabilities9</v>
      </c>
      <c r="W304" s="10">
        <v>201309</v>
      </c>
      <c r="X304" s="11">
        <v>35</v>
      </c>
      <c r="Y304" s="10" t="s">
        <v>41</v>
      </c>
      <c r="Z304" s="11">
        <v>9</v>
      </c>
      <c r="AA304" s="11">
        <v>0.59470108310000003</v>
      </c>
      <c r="AB304" s="11">
        <v>9</v>
      </c>
      <c r="AC304" s="5"/>
      <c r="AD304" s="9"/>
      <c r="AE304" s="5"/>
      <c r="AF304" s="5"/>
      <c r="AG304" s="5"/>
      <c r="AH304" s="5"/>
      <c r="AI304" s="5"/>
      <c r="AJ304" s="5"/>
      <c r="AK304" s="5"/>
      <c r="AL304" s="5"/>
      <c r="AM304" s="5"/>
      <c r="AN304" s="5"/>
      <c r="AO304" s="5"/>
      <c r="AP304" s="5"/>
      <c r="AQ304" s="5"/>
      <c r="AR304" s="5"/>
      <c r="AS304" s="5"/>
      <c r="AT304" s="5"/>
      <c r="AU304" s="5"/>
      <c r="AV304" s="5"/>
      <c r="AW304" s="5"/>
      <c r="AX304" s="5"/>
      <c r="AY304" s="5"/>
      <c r="AZ304" s="5"/>
      <c r="BA304" s="5"/>
    </row>
    <row r="305" spans="1:53" x14ac:dyDescent="0.25">
      <c r="A305" s="5"/>
      <c r="P305" s="5"/>
      <c r="Q305" s="5"/>
      <c r="R305" s="5"/>
      <c r="S305" s="9"/>
      <c r="T305" s="9"/>
      <c r="U305" s="5"/>
      <c r="V305" s="5" t="str">
        <f t="shared" si="8"/>
        <v>Customer deposits to total liabilities10</v>
      </c>
      <c r="W305" s="10">
        <v>201309</v>
      </c>
      <c r="X305" s="11">
        <v>35</v>
      </c>
      <c r="Y305" s="10" t="s">
        <v>41</v>
      </c>
      <c r="Z305" s="11">
        <v>13</v>
      </c>
      <c r="AA305" s="11">
        <v>0.56552667960000003</v>
      </c>
      <c r="AB305" s="11">
        <v>10</v>
      </c>
      <c r="AC305" s="5"/>
      <c r="AD305" s="9"/>
      <c r="AE305" s="5"/>
      <c r="AF305" s="5"/>
      <c r="AG305" s="5"/>
      <c r="AH305" s="5"/>
      <c r="AI305" s="5"/>
      <c r="AJ305" s="5"/>
      <c r="AK305" s="5"/>
      <c r="AL305" s="5"/>
      <c r="AM305" s="5"/>
      <c r="AN305" s="5"/>
      <c r="AO305" s="5"/>
      <c r="AP305" s="5"/>
      <c r="AQ305" s="5"/>
      <c r="AR305" s="5"/>
      <c r="AS305" s="5"/>
      <c r="AT305" s="5"/>
      <c r="AU305" s="5"/>
      <c r="AV305" s="5"/>
      <c r="AW305" s="5"/>
      <c r="AX305" s="5"/>
      <c r="AY305" s="5"/>
      <c r="AZ305" s="5"/>
      <c r="BA305" s="5"/>
    </row>
    <row r="306" spans="1:53" x14ac:dyDescent="0.25">
      <c r="A306" s="5"/>
      <c r="P306" s="5"/>
      <c r="Q306" s="5"/>
      <c r="R306" s="5"/>
      <c r="S306" s="9"/>
      <c r="T306" s="9"/>
      <c r="U306" s="5"/>
      <c r="V306" s="5" t="str">
        <f t="shared" si="8"/>
        <v>Customer deposits to total liabilities11</v>
      </c>
      <c r="W306" s="10">
        <v>201309</v>
      </c>
      <c r="X306" s="11">
        <v>35</v>
      </c>
      <c r="Y306" s="10" t="s">
        <v>41</v>
      </c>
      <c r="Z306" s="11" t="s">
        <v>44</v>
      </c>
      <c r="AA306" s="11">
        <v>0.55496741179999998</v>
      </c>
      <c r="AB306" s="11">
        <v>11</v>
      </c>
      <c r="AC306" s="5"/>
      <c r="AD306" s="9"/>
      <c r="AE306" s="5"/>
      <c r="AF306" s="5"/>
      <c r="AG306" s="5"/>
      <c r="AH306" s="5"/>
      <c r="AI306" s="5"/>
      <c r="AJ306" s="5"/>
      <c r="AK306" s="5"/>
      <c r="AL306" s="5"/>
      <c r="AM306" s="5"/>
      <c r="AN306" s="5"/>
      <c r="AO306" s="5"/>
      <c r="AP306" s="5"/>
      <c r="AQ306" s="5"/>
      <c r="AR306" s="5"/>
      <c r="AS306" s="5"/>
      <c r="AT306" s="5"/>
      <c r="AU306" s="5"/>
      <c r="AV306" s="5"/>
      <c r="AW306" s="5"/>
      <c r="AX306" s="5"/>
      <c r="AY306" s="5"/>
      <c r="AZ306" s="5"/>
      <c r="BA306" s="5"/>
    </row>
    <row r="307" spans="1:53" x14ac:dyDescent="0.25">
      <c r="A307" s="5"/>
      <c r="P307" s="5"/>
      <c r="Q307" s="5"/>
      <c r="R307" s="5"/>
      <c r="S307" s="9"/>
      <c r="T307" s="9"/>
      <c r="U307" s="5"/>
      <c r="V307" s="5" t="str">
        <f t="shared" si="8"/>
        <v>Customer deposits to total liabilities12</v>
      </c>
      <c r="W307" s="10">
        <v>201309</v>
      </c>
      <c r="X307" s="11">
        <v>35</v>
      </c>
      <c r="Y307" s="10" t="s">
        <v>41</v>
      </c>
      <c r="Z307" s="11">
        <v>11</v>
      </c>
      <c r="AA307" s="11">
        <v>0.5280826555</v>
      </c>
      <c r="AB307" s="11">
        <v>12</v>
      </c>
      <c r="AC307" s="5"/>
      <c r="AD307" s="9"/>
      <c r="AE307" s="5"/>
      <c r="AF307" s="5"/>
      <c r="AG307" s="5"/>
      <c r="AH307" s="5"/>
      <c r="AI307" s="5"/>
      <c r="AJ307" s="5"/>
      <c r="AK307" s="5"/>
      <c r="AL307" s="5"/>
      <c r="AM307" s="5"/>
      <c r="AN307" s="5"/>
      <c r="AO307" s="5"/>
      <c r="AP307" s="5"/>
      <c r="AQ307" s="5"/>
      <c r="AR307" s="5"/>
      <c r="AS307" s="5"/>
      <c r="AT307" s="5"/>
      <c r="AU307" s="5"/>
      <c r="AV307" s="5"/>
      <c r="AW307" s="5"/>
      <c r="AX307" s="5"/>
      <c r="AY307" s="5"/>
      <c r="AZ307" s="5"/>
      <c r="BA307" s="5"/>
    </row>
    <row r="308" spans="1:53" x14ac:dyDescent="0.25">
      <c r="A308" s="5"/>
      <c r="P308" s="5"/>
      <c r="Q308" s="5"/>
      <c r="R308" s="5"/>
      <c r="S308" s="9"/>
      <c r="T308" s="9"/>
      <c r="U308" s="5"/>
      <c r="V308" s="5" t="str">
        <f t="shared" si="8"/>
        <v>Customer deposits to total liabilities13</v>
      </c>
      <c r="W308" s="10">
        <v>201309</v>
      </c>
      <c r="X308" s="11">
        <v>35</v>
      </c>
      <c r="Y308" s="10" t="s">
        <v>41</v>
      </c>
      <c r="Z308" s="11" t="s">
        <v>38</v>
      </c>
      <c r="AA308" s="11">
        <v>0.52451105990000002</v>
      </c>
      <c r="AB308" s="11">
        <v>13</v>
      </c>
      <c r="AC308" s="5"/>
      <c r="AD308" s="9"/>
      <c r="AE308" s="5"/>
      <c r="AF308" s="5"/>
      <c r="AG308" s="5"/>
      <c r="AH308" s="5"/>
      <c r="AI308" s="5"/>
      <c r="AJ308" s="5"/>
      <c r="AK308" s="5"/>
      <c r="AL308" s="5"/>
      <c r="AM308" s="5"/>
      <c r="AN308" s="5"/>
      <c r="AO308" s="5"/>
      <c r="AP308" s="5"/>
      <c r="AQ308" s="5"/>
      <c r="AR308" s="5"/>
      <c r="AS308" s="5"/>
      <c r="AT308" s="5"/>
      <c r="AU308" s="5"/>
      <c r="AV308" s="5"/>
      <c r="AW308" s="5"/>
      <c r="AX308" s="5"/>
      <c r="AY308" s="5"/>
      <c r="AZ308" s="5"/>
      <c r="BA308" s="5"/>
    </row>
    <row r="309" spans="1:53" x14ac:dyDescent="0.25">
      <c r="A309" s="5"/>
      <c r="P309" s="5"/>
      <c r="Q309" s="5"/>
      <c r="R309" s="5"/>
      <c r="S309" s="9"/>
      <c r="T309" s="9"/>
      <c r="U309" s="5"/>
      <c r="V309" s="5" t="str">
        <f t="shared" si="8"/>
        <v>Customer deposits to total liabilities14</v>
      </c>
      <c r="W309" s="10">
        <v>201309</v>
      </c>
      <c r="X309" s="11">
        <v>35</v>
      </c>
      <c r="Y309" s="10" t="s">
        <v>41</v>
      </c>
      <c r="Z309" s="11">
        <v>2</v>
      </c>
      <c r="AA309" s="11">
        <v>0.50152132329999999</v>
      </c>
      <c r="AB309" s="11">
        <v>14</v>
      </c>
      <c r="AC309" s="5"/>
      <c r="AD309" s="9"/>
      <c r="AE309" s="5"/>
      <c r="AF309" s="5"/>
      <c r="AG309" s="5"/>
      <c r="AH309" s="5"/>
      <c r="AI309" s="5"/>
      <c r="AJ309" s="5"/>
      <c r="AK309" s="5"/>
      <c r="AL309" s="5"/>
      <c r="AM309" s="5"/>
      <c r="AN309" s="5"/>
      <c r="AO309" s="5"/>
      <c r="AP309" s="5"/>
      <c r="AQ309" s="5"/>
      <c r="AR309" s="5"/>
      <c r="AS309" s="5"/>
      <c r="AT309" s="5"/>
      <c r="AU309" s="5"/>
      <c r="AV309" s="5"/>
      <c r="AW309" s="5"/>
      <c r="AX309" s="5"/>
      <c r="AY309" s="5"/>
      <c r="AZ309" s="5"/>
      <c r="BA309" s="5"/>
    </row>
    <row r="310" spans="1:53" x14ac:dyDescent="0.25">
      <c r="A310" s="5"/>
      <c r="P310" s="5"/>
      <c r="Q310" s="5"/>
      <c r="R310" s="5"/>
      <c r="S310" s="9"/>
      <c r="T310" s="9"/>
      <c r="U310" s="5"/>
      <c r="V310" s="5" t="str">
        <f t="shared" si="8"/>
        <v>Customer deposits to total liabilities15</v>
      </c>
      <c r="W310" s="10">
        <v>201309</v>
      </c>
      <c r="X310" s="11">
        <v>35</v>
      </c>
      <c r="Y310" s="10" t="s">
        <v>41</v>
      </c>
      <c r="Z310" s="11">
        <v>8</v>
      </c>
      <c r="AA310" s="11">
        <v>0.45705805109999997</v>
      </c>
      <c r="AB310" s="11">
        <v>15</v>
      </c>
      <c r="AC310" s="5"/>
      <c r="AD310" s="9"/>
      <c r="AE310" s="5"/>
      <c r="AF310" s="5"/>
      <c r="AG310" s="5"/>
      <c r="AH310" s="5"/>
      <c r="AI310" s="5"/>
      <c r="AJ310" s="5"/>
      <c r="AK310" s="5"/>
      <c r="AL310" s="5"/>
      <c r="AM310" s="5"/>
      <c r="AN310" s="5"/>
      <c r="AO310" s="5"/>
      <c r="AP310" s="5"/>
      <c r="AQ310" s="5"/>
      <c r="AR310" s="5"/>
      <c r="AS310" s="5"/>
      <c r="AT310" s="5"/>
      <c r="AU310" s="5"/>
      <c r="AV310" s="5"/>
      <c r="AW310" s="5"/>
      <c r="AX310" s="5"/>
      <c r="AY310" s="5"/>
      <c r="AZ310" s="5"/>
      <c r="BA310" s="5"/>
    </row>
    <row r="311" spans="1:53" x14ac:dyDescent="0.25">
      <c r="A311" s="5"/>
      <c r="P311" s="5"/>
      <c r="Q311" s="5"/>
      <c r="R311" s="5"/>
      <c r="S311" s="9"/>
      <c r="T311" s="9"/>
      <c r="U311" s="5"/>
      <c r="V311" s="5" t="str">
        <f t="shared" si="8"/>
        <v>Customer deposits to total liabilities16</v>
      </c>
      <c r="W311" s="10">
        <v>201309</v>
      </c>
      <c r="X311" s="11">
        <v>35</v>
      </c>
      <c r="Y311" s="10" t="s">
        <v>41</v>
      </c>
      <c r="Z311" s="11" t="s">
        <v>31</v>
      </c>
      <c r="AA311" s="11">
        <v>0.43295378600000001</v>
      </c>
      <c r="AB311" s="11">
        <v>16</v>
      </c>
      <c r="AC311" s="5"/>
      <c r="AD311" s="9"/>
      <c r="AE311" s="5"/>
      <c r="AF311" s="5"/>
      <c r="AG311" s="5"/>
      <c r="AH311" s="5"/>
      <c r="AI311" s="5"/>
      <c r="AJ311" s="5"/>
      <c r="AK311" s="5"/>
      <c r="AL311" s="5"/>
      <c r="AM311" s="5"/>
      <c r="AN311" s="5"/>
      <c r="AO311" s="5"/>
      <c r="AP311" s="5"/>
      <c r="AQ311" s="5"/>
      <c r="AR311" s="5"/>
      <c r="AS311" s="5"/>
      <c r="AT311" s="5"/>
      <c r="AU311" s="5"/>
      <c r="AV311" s="5"/>
      <c r="AW311" s="5"/>
      <c r="AX311" s="5"/>
      <c r="AY311" s="5"/>
      <c r="AZ311" s="5"/>
      <c r="BA311" s="5"/>
    </row>
    <row r="312" spans="1:53" x14ac:dyDescent="0.25">
      <c r="A312" s="5"/>
      <c r="P312" s="5"/>
      <c r="Q312" s="5"/>
      <c r="R312" s="5"/>
      <c r="S312" s="9"/>
      <c r="T312" s="9"/>
      <c r="U312" s="5"/>
      <c r="V312" s="5" t="str">
        <f t="shared" si="8"/>
        <v>Customer deposits to total liabilities17</v>
      </c>
      <c r="W312" s="10">
        <v>201309</v>
      </c>
      <c r="X312" s="11">
        <v>35</v>
      </c>
      <c r="Y312" s="10" t="s">
        <v>41</v>
      </c>
      <c r="Z312" s="11" t="s">
        <v>35</v>
      </c>
      <c r="AA312" s="11">
        <v>0.42642321049999998</v>
      </c>
      <c r="AB312" s="11">
        <v>17</v>
      </c>
      <c r="AC312" s="5"/>
      <c r="AD312" s="9"/>
      <c r="AE312" s="5"/>
      <c r="AF312" s="5"/>
      <c r="AG312" s="5"/>
      <c r="AH312" s="5"/>
      <c r="AI312" s="5"/>
      <c r="AJ312" s="5"/>
      <c r="AK312" s="5"/>
      <c r="AL312" s="5"/>
      <c r="AM312" s="5"/>
      <c r="AN312" s="5"/>
      <c r="AO312" s="5"/>
      <c r="AP312" s="5"/>
      <c r="AQ312" s="5"/>
      <c r="AR312" s="5"/>
      <c r="AS312" s="5"/>
      <c r="AT312" s="5"/>
      <c r="AU312" s="5"/>
      <c r="AV312" s="5"/>
      <c r="AW312" s="5"/>
      <c r="AX312" s="5"/>
      <c r="AY312" s="5"/>
      <c r="AZ312" s="5"/>
      <c r="BA312" s="5"/>
    </row>
    <row r="313" spans="1:53" x14ac:dyDescent="0.25">
      <c r="A313" s="5"/>
      <c r="P313" s="5"/>
      <c r="Q313" s="5"/>
      <c r="R313" s="5"/>
      <c r="S313" s="9"/>
      <c r="T313" s="9"/>
      <c r="U313" s="5"/>
      <c r="V313" s="5" t="str">
        <f t="shared" si="8"/>
        <v>Customer deposits to total liabilities18</v>
      </c>
      <c r="W313" s="10">
        <v>201309</v>
      </c>
      <c r="X313" s="11">
        <v>35</v>
      </c>
      <c r="Y313" s="10" t="s">
        <v>41</v>
      </c>
      <c r="Z313" s="11" t="s">
        <v>40</v>
      </c>
      <c r="AA313" s="11">
        <v>0.38375965159999997</v>
      </c>
      <c r="AB313" s="11">
        <v>18</v>
      </c>
      <c r="AC313" s="5"/>
      <c r="AD313" s="9"/>
      <c r="AE313" s="5"/>
      <c r="AF313" s="5"/>
      <c r="AG313" s="5"/>
      <c r="AH313" s="5"/>
      <c r="AI313" s="5"/>
      <c r="AJ313" s="5"/>
      <c r="AK313" s="5"/>
      <c r="AL313" s="5"/>
      <c r="AM313" s="5"/>
      <c r="AN313" s="5"/>
      <c r="AO313" s="5"/>
      <c r="AP313" s="5"/>
      <c r="AQ313" s="5"/>
      <c r="AR313" s="5"/>
      <c r="AS313" s="5"/>
      <c r="AT313" s="5"/>
      <c r="AU313" s="5"/>
      <c r="AV313" s="5"/>
      <c r="AW313" s="5"/>
      <c r="AX313" s="5"/>
      <c r="AY313" s="5"/>
      <c r="AZ313" s="5"/>
      <c r="BA313" s="5"/>
    </row>
    <row r="314" spans="1:53" x14ac:dyDescent="0.25">
      <c r="A314" s="5"/>
      <c r="P314" s="5"/>
      <c r="Q314" s="5"/>
      <c r="R314" s="5"/>
      <c r="S314" s="9"/>
      <c r="T314" s="9"/>
      <c r="U314" s="5"/>
      <c r="V314" s="5" t="str">
        <f t="shared" si="8"/>
        <v>Customer deposits to total liabilities19</v>
      </c>
      <c r="W314" s="10">
        <v>201309</v>
      </c>
      <c r="X314" s="11">
        <v>35</v>
      </c>
      <c r="Y314" s="10" t="s">
        <v>41</v>
      </c>
      <c r="Z314" s="11" t="s">
        <v>23</v>
      </c>
      <c r="AA314" s="11">
        <v>0.30314810980000001</v>
      </c>
      <c r="AB314" s="11">
        <v>19</v>
      </c>
      <c r="AC314" s="5"/>
      <c r="AD314" s="9"/>
      <c r="AE314" s="5"/>
      <c r="AF314" s="5"/>
      <c r="AG314" s="5"/>
      <c r="AH314" s="5"/>
      <c r="AI314" s="5"/>
      <c r="AJ314" s="5"/>
      <c r="AK314" s="5"/>
      <c r="AL314" s="5"/>
      <c r="AM314" s="5"/>
      <c r="AN314" s="5"/>
      <c r="AO314" s="5"/>
      <c r="AP314" s="5"/>
      <c r="AQ314" s="5"/>
      <c r="AR314" s="5"/>
      <c r="AS314" s="5"/>
      <c r="AT314" s="5"/>
      <c r="AU314" s="5"/>
      <c r="AV314" s="5"/>
      <c r="AW314" s="5"/>
      <c r="AX314" s="5"/>
      <c r="AY314" s="5"/>
      <c r="AZ314" s="5"/>
      <c r="BA314" s="5"/>
    </row>
    <row r="315" spans="1:53" x14ac:dyDescent="0.25">
      <c r="A315" s="5"/>
      <c r="P315" s="5"/>
      <c r="Q315" s="5"/>
      <c r="R315" s="5"/>
      <c r="S315" s="9"/>
      <c r="T315" s="9"/>
      <c r="U315" s="5"/>
      <c r="V315" s="5" t="str">
        <f t="shared" si="8"/>
        <v>Customer deposits to total liabilities20</v>
      </c>
      <c r="W315" s="10">
        <v>201309</v>
      </c>
      <c r="X315" s="11">
        <v>35</v>
      </c>
      <c r="Y315" s="10" t="s">
        <v>41</v>
      </c>
      <c r="Z315" s="11">
        <v>5</v>
      </c>
      <c r="AA315" s="11" t="s">
        <v>46</v>
      </c>
      <c r="AB315" s="11">
        <v>20</v>
      </c>
      <c r="AC315" s="5"/>
      <c r="AD315" s="9"/>
      <c r="AE315" s="5"/>
      <c r="AF315" s="5"/>
      <c r="AG315" s="5"/>
      <c r="AH315" s="5"/>
      <c r="AI315" s="5"/>
      <c r="AJ315" s="5"/>
      <c r="AK315" s="5"/>
      <c r="AL315" s="5"/>
      <c r="AM315" s="5"/>
      <c r="AN315" s="5"/>
      <c r="AO315" s="5"/>
      <c r="AP315" s="5"/>
      <c r="AQ315" s="5"/>
      <c r="AR315" s="5"/>
      <c r="AS315" s="5"/>
      <c r="AT315" s="5"/>
      <c r="AU315" s="5"/>
      <c r="AV315" s="5"/>
      <c r="AW315" s="5"/>
      <c r="AX315" s="5"/>
      <c r="AY315" s="5"/>
      <c r="AZ315" s="5"/>
      <c r="BA315" s="5"/>
    </row>
    <row r="316" spans="1:53" x14ac:dyDescent="0.25">
      <c r="A316" s="5"/>
      <c r="P316" s="5"/>
      <c r="Q316" s="5"/>
      <c r="R316" s="5"/>
      <c r="S316" s="9"/>
      <c r="T316" s="9"/>
      <c r="U316" s="5"/>
      <c r="V316" s="5" t="str">
        <f t="shared" si="8"/>
        <v>Customer deposits to total liabilities99</v>
      </c>
      <c r="W316" s="10">
        <v>201309</v>
      </c>
      <c r="X316" s="11">
        <v>35</v>
      </c>
      <c r="Y316" s="10" t="s">
        <v>41</v>
      </c>
      <c r="Z316" s="11" t="s">
        <v>47</v>
      </c>
      <c r="AA316" s="11">
        <v>0.52629685770000001</v>
      </c>
      <c r="AB316" s="11">
        <v>99</v>
      </c>
      <c r="AC316" s="5"/>
      <c r="AD316" s="9"/>
      <c r="AE316" s="5"/>
      <c r="AF316" s="5"/>
      <c r="AG316" s="5"/>
      <c r="AH316" s="5"/>
      <c r="AI316" s="5"/>
      <c r="AJ316" s="5"/>
      <c r="AK316" s="5"/>
      <c r="AL316" s="5"/>
      <c r="AM316" s="5"/>
      <c r="AN316" s="5"/>
      <c r="AO316" s="5"/>
      <c r="AP316" s="5"/>
      <c r="AQ316" s="5"/>
      <c r="AR316" s="5"/>
      <c r="AS316" s="5"/>
      <c r="AT316" s="5"/>
      <c r="AU316" s="5"/>
      <c r="AV316" s="5"/>
      <c r="AW316" s="5"/>
      <c r="AX316" s="5"/>
      <c r="AY316" s="5"/>
      <c r="AZ316" s="5"/>
      <c r="BA316" s="5"/>
    </row>
    <row r="317" spans="1:53" x14ac:dyDescent="0.25">
      <c r="A317" s="5"/>
      <c r="P317" s="5"/>
      <c r="Q317" s="5"/>
      <c r="R317" s="5"/>
      <c r="S317" s="9"/>
      <c r="T317" s="9"/>
      <c r="U317" s="5"/>
      <c r="V317" s="5" t="str">
        <f t="shared" si="8"/>
        <v>Tier 1 capital to (total assets - intangible assets)1</v>
      </c>
      <c r="W317" s="10">
        <v>201309</v>
      </c>
      <c r="X317" s="11">
        <v>36</v>
      </c>
      <c r="Y317" s="10" t="s">
        <v>42</v>
      </c>
      <c r="Z317" s="11">
        <v>12</v>
      </c>
      <c r="AA317" s="11">
        <v>0.1313984315</v>
      </c>
      <c r="AB317" s="11">
        <v>1</v>
      </c>
      <c r="AC317" s="5"/>
      <c r="AD317" s="9"/>
      <c r="AE317" s="5"/>
      <c r="AF317" s="5"/>
      <c r="AG317" s="5"/>
      <c r="AH317" s="5"/>
      <c r="AI317" s="5"/>
      <c r="AJ317" s="5"/>
      <c r="AK317" s="5"/>
      <c r="AL317" s="5"/>
      <c r="AM317" s="5"/>
      <c r="AN317" s="5"/>
      <c r="AO317" s="5"/>
      <c r="AP317" s="5"/>
      <c r="AQ317" s="5"/>
      <c r="AR317" s="5"/>
      <c r="AS317" s="5"/>
      <c r="AT317" s="5"/>
      <c r="AU317" s="5"/>
      <c r="AV317" s="5"/>
      <c r="AW317" s="5"/>
      <c r="AX317" s="5"/>
      <c r="AY317" s="5"/>
      <c r="AZ317" s="5"/>
      <c r="BA317" s="5"/>
    </row>
    <row r="318" spans="1:53" x14ac:dyDescent="0.25">
      <c r="A318" s="5"/>
      <c r="P318" s="5"/>
      <c r="Q318" s="5"/>
      <c r="R318" s="5"/>
      <c r="S318" s="9"/>
      <c r="T318" s="9"/>
      <c r="U318" s="5"/>
      <c r="V318" s="5" t="str">
        <f t="shared" si="8"/>
        <v>Tier 1 capital to (total assets - intangible assets)2</v>
      </c>
      <c r="W318" s="10">
        <v>201309</v>
      </c>
      <c r="X318" s="11">
        <v>36</v>
      </c>
      <c r="Y318" s="10" t="s">
        <v>42</v>
      </c>
      <c r="Z318" s="11">
        <v>6</v>
      </c>
      <c r="AA318" s="11">
        <v>0.1006639823</v>
      </c>
      <c r="AB318" s="11">
        <v>2</v>
      </c>
      <c r="AC318" s="5"/>
      <c r="AD318" s="9"/>
      <c r="AE318" s="5"/>
      <c r="AF318" s="5"/>
      <c r="AG318" s="5"/>
      <c r="AH318" s="5"/>
      <c r="AI318" s="5"/>
      <c r="AJ318" s="5"/>
      <c r="AK318" s="5"/>
      <c r="AL318" s="5"/>
      <c r="AM318" s="5"/>
      <c r="AN318" s="5"/>
      <c r="AO318" s="5"/>
      <c r="AP318" s="5"/>
      <c r="AQ318" s="5"/>
      <c r="AR318" s="5"/>
      <c r="AS318" s="5"/>
      <c r="AT318" s="5"/>
      <c r="AU318" s="5"/>
      <c r="AV318" s="5"/>
      <c r="AW318" s="5"/>
      <c r="AX318" s="5"/>
      <c r="AY318" s="5"/>
      <c r="AZ318" s="5"/>
      <c r="BA318" s="5"/>
    </row>
    <row r="319" spans="1:53" x14ac:dyDescent="0.25">
      <c r="A319" s="5"/>
      <c r="P319" s="5"/>
      <c r="Q319" s="5"/>
      <c r="R319" s="5"/>
      <c r="S319" s="9"/>
      <c r="T319" s="9"/>
      <c r="U319" s="5"/>
      <c r="V319" s="5" t="str">
        <f t="shared" si="8"/>
        <v>Tier 1 capital to (total assets - intangible assets)3</v>
      </c>
      <c r="W319" s="10">
        <v>201309</v>
      </c>
      <c r="X319" s="11">
        <v>36</v>
      </c>
      <c r="Y319" s="10" t="s">
        <v>42</v>
      </c>
      <c r="Z319" s="11">
        <v>13</v>
      </c>
      <c r="AA319" s="11">
        <v>8.1936097499999999E-2</v>
      </c>
      <c r="AB319" s="11">
        <v>3</v>
      </c>
      <c r="AC319" s="5"/>
      <c r="AD319" s="9"/>
      <c r="AE319" s="5"/>
      <c r="AF319" s="5"/>
      <c r="AG319" s="5"/>
      <c r="AH319" s="5"/>
      <c r="AI319" s="5"/>
      <c r="AJ319" s="5"/>
      <c r="AK319" s="5"/>
      <c r="AL319" s="5"/>
      <c r="AM319" s="5"/>
      <c r="AN319" s="5"/>
      <c r="AO319" s="5"/>
      <c r="AP319" s="5"/>
      <c r="AQ319" s="5"/>
      <c r="AR319" s="5"/>
      <c r="AS319" s="5"/>
      <c r="AT319" s="5"/>
      <c r="AU319" s="5"/>
      <c r="AV319" s="5"/>
      <c r="AW319" s="5"/>
      <c r="AX319" s="5"/>
      <c r="AY319" s="5"/>
      <c r="AZ319" s="5"/>
      <c r="BA319" s="5"/>
    </row>
    <row r="320" spans="1:53" x14ac:dyDescent="0.25">
      <c r="A320" s="5"/>
      <c r="P320" s="5"/>
      <c r="Q320" s="5"/>
      <c r="R320" s="5"/>
      <c r="S320" s="9"/>
      <c r="T320" s="9"/>
      <c r="U320" s="5"/>
      <c r="V320" s="5" t="str">
        <f t="shared" si="8"/>
        <v>Tier 1 capital to (total assets - intangible assets)4</v>
      </c>
      <c r="W320" s="10">
        <v>201309</v>
      </c>
      <c r="X320" s="11">
        <v>36</v>
      </c>
      <c r="Y320" s="10" t="s">
        <v>42</v>
      </c>
      <c r="Z320" s="11">
        <v>9</v>
      </c>
      <c r="AA320" s="11">
        <v>7.6680088899999999E-2</v>
      </c>
      <c r="AB320" s="11">
        <v>4</v>
      </c>
      <c r="AC320" s="5"/>
      <c r="AD320" s="9"/>
      <c r="AE320" s="5"/>
      <c r="AF320" s="5"/>
      <c r="AG320" s="5"/>
      <c r="AH320" s="5"/>
      <c r="AI320" s="5"/>
      <c r="AJ320" s="5"/>
      <c r="AK320" s="5"/>
      <c r="AL320" s="5"/>
      <c r="AM320" s="5"/>
      <c r="AN320" s="5"/>
      <c r="AO320" s="5"/>
      <c r="AP320" s="5"/>
      <c r="AQ320" s="5"/>
      <c r="AR320" s="5"/>
      <c r="AS320" s="5"/>
      <c r="AT320" s="5"/>
      <c r="AU320" s="5"/>
      <c r="AV320" s="5"/>
      <c r="AW320" s="5"/>
      <c r="AX320" s="5"/>
      <c r="AY320" s="5"/>
      <c r="AZ320" s="5"/>
      <c r="BA320" s="5"/>
    </row>
    <row r="321" spans="1:53" x14ac:dyDescent="0.25">
      <c r="A321" s="5"/>
      <c r="P321" s="5"/>
      <c r="Q321" s="5"/>
      <c r="R321" s="5"/>
      <c r="S321" s="9"/>
      <c r="T321" s="9"/>
      <c r="U321" s="5"/>
      <c r="V321" s="5" t="str">
        <f t="shared" si="8"/>
        <v>Tier 1 capital to (total assets - intangible assets)5</v>
      </c>
      <c r="W321" s="10">
        <v>201309</v>
      </c>
      <c r="X321" s="11">
        <v>36</v>
      </c>
      <c r="Y321" s="10" t="s">
        <v>42</v>
      </c>
      <c r="Z321" s="11">
        <v>1</v>
      </c>
      <c r="AA321" s="11">
        <v>7.4480764800000002E-2</v>
      </c>
      <c r="AB321" s="11">
        <v>5</v>
      </c>
      <c r="AC321" s="5"/>
      <c r="AD321" s="9"/>
      <c r="AE321" s="5"/>
      <c r="AF321" s="5"/>
      <c r="AG321" s="5"/>
      <c r="AH321" s="5"/>
      <c r="AI321" s="5"/>
      <c r="AJ321" s="5"/>
      <c r="AK321" s="5"/>
      <c r="AL321" s="5"/>
      <c r="AM321" s="5"/>
      <c r="AN321" s="5"/>
      <c r="AO321" s="5"/>
      <c r="AP321" s="5"/>
      <c r="AQ321" s="5"/>
      <c r="AR321" s="5"/>
      <c r="AS321" s="5"/>
      <c r="AT321" s="5"/>
      <c r="AU321" s="5"/>
      <c r="AV321" s="5"/>
      <c r="AW321" s="5"/>
      <c r="AX321" s="5"/>
      <c r="AY321" s="5"/>
      <c r="AZ321" s="5"/>
      <c r="BA321" s="5"/>
    </row>
    <row r="322" spans="1:53" x14ac:dyDescent="0.25">
      <c r="A322" s="5"/>
      <c r="P322" s="5"/>
      <c r="Q322" s="5"/>
      <c r="R322" s="5"/>
      <c r="S322" s="9"/>
      <c r="T322" s="9"/>
      <c r="U322" s="5"/>
      <c r="V322" s="5" t="str">
        <f t="shared" ref="V322:V379" si="10">CONCATENATE(Y322,AB322)</f>
        <v>Tier 1 capital to (total assets - intangible assets)6</v>
      </c>
      <c r="W322" s="10">
        <v>201309</v>
      </c>
      <c r="X322" s="11">
        <v>36</v>
      </c>
      <c r="Y322" s="10" t="s">
        <v>42</v>
      </c>
      <c r="Z322" s="11" t="s">
        <v>38</v>
      </c>
      <c r="AA322" s="11">
        <v>7.4416801099999999E-2</v>
      </c>
      <c r="AB322" s="11">
        <v>6</v>
      </c>
      <c r="AC322" s="5"/>
      <c r="AD322" s="9"/>
      <c r="AE322" s="5"/>
      <c r="AF322" s="5"/>
      <c r="AG322" s="5"/>
      <c r="AH322" s="5"/>
      <c r="AI322" s="5"/>
      <c r="AJ322" s="5"/>
      <c r="AK322" s="5"/>
      <c r="AL322" s="5"/>
      <c r="AM322" s="5"/>
      <c r="AN322" s="5"/>
      <c r="AO322" s="5"/>
      <c r="AP322" s="5"/>
      <c r="AQ322" s="5"/>
      <c r="AR322" s="5"/>
      <c r="AS322" s="5"/>
      <c r="AT322" s="5"/>
      <c r="AU322" s="5"/>
      <c r="AV322" s="5"/>
      <c r="AW322" s="5"/>
      <c r="AX322" s="5"/>
      <c r="AY322" s="5"/>
      <c r="AZ322" s="5"/>
      <c r="BA322" s="5"/>
    </row>
    <row r="323" spans="1:53" x14ac:dyDescent="0.25">
      <c r="A323" s="5"/>
      <c r="P323" s="5"/>
      <c r="Q323" s="5"/>
      <c r="R323" s="5"/>
      <c r="S323" s="9"/>
      <c r="T323" s="9"/>
      <c r="U323" s="5"/>
      <c r="V323" s="5" t="str">
        <f t="shared" si="10"/>
        <v>Tier 1 capital to (total assets - intangible assets)7</v>
      </c>
      <c r="W323" s="10">
        <v>201309</v>
      </c>
      <c r="X323" s="11">
        <v>36</v>
      </c>
      <c r="Y323" s="10" t="s">
        <v>42</v>
      </c>
      <c r="Z323" s="11">
        <v>11</v>
      </c>
      <c r="AA323" s="11">
        <v>6.7764416100000002E-2</v>
      </c>
      <c r="AB323" s="11">
        <v>7</v>
      </c>
      <c r="AC323" s="5"/>
      <c r="AD323" s="9"/>
      <c r="AE323" s="5"/>
      <c r="AF323" s="5"/>
      <c r="AG323" s="5"/>
      <c r="AH323" s="5"/>
      <c r="AI323" s="5"/>
      <c r="AJ323" s="5"/>
      <c r="AK323" s="5"/>
      <c r="AL323" s="5"/>
      <c r="AM323" s="5"/>
      <c r="AN323" s="5"/>
      <c r="AO323" s="5"/>
      <c r="AP323" s="5"/>
      <c r="AQ323" s="5"/>
      <c r="AR323" s="5"/>
      <c r="AS323" s="5"/>
      <c r="AT323" s="5"/>
      <c r="AU323" s="5"/>
      <c r="AV323" s="5"/>
      <c r="AW323" s="5"/>
      <c r="AX323" s="5"/>
      <c r="AY323" s="5"/>
      <c r="AZ323" s="5"/>
      <c r="BA323" s="5"/>
    </row>
    <row r="324" spans="1:53" x14ac:dyDescent="0.25">
      <c r="A324" s="5"/>
      <c r="P324" s="5"/>
      <c r="Q324" s="5"/>
      <c r="R324" s="5"/>
      <c r="S324" s="9"/>
      <c r="T324" s="9"/>
      <c r="U324" s="5"/>
      <c r="V324" s="5" t="str">
        <f t="shared" si="10"/>
        <v>Tier 1 capital to (total assets - intangible assets)8</v>
      </c>
      <c r="W324" s="10">
        <v>201309</v>
      </c>
      <c r="X324" s="11">
        <v>36</v>
      </c>
      <c r="Y324" s="10" t="s">
        <v>42</v>
      </c>
      <c r="Z324" s="11" t="s">
        <v>38</v>
      </c>
      <c r="AA324" s="11">
        <v>6.7223138500000001E-2</v>
      </c>
      <c r="AB324" s="11">
        <v>8</v>
      </c>
      <c r="AC324" s="5"/>
      <c r="AD324" s="9"/>
      <c r="AE324" s="5"/>
      <c r="AF324" s="5"/>
      <c r="AG324" s="5"/>
      <c r="AH324" s="5"/>
      <c r="AI324" s="5"/>
      <c r="AJ324" s="5"/>
      <c r="AK324" s="5"/>
      <c r="AL324" s="5"/>
      <c r="AM324" s="5"/>
      <c r="AN324" s="5"/>
      <c r="AO324" s="5"/>
      <c r="AP324" s="5"/>
      <c r="AQ324" s="5"/>
      <c r="AR324" s="5"/>
      <c r="AS324" s="5"/>
      <c r="AT324" s="5"/>
      <c r="AU324" s="5"/>
      <c r="AV324" s="5"/>
      <c r="AW324" s="5"/>
      <c r="AX324" s="5"/>
      <c r="AY324" s="5"/>
      <c r="AZ324" s="5"/>
      <c r="BA324" s="5"/>
    </row>
    <row r="325" spans="1:53" x14ac:dyDescent="0.25">
      <c r="A325" s="5"/>
      <c r="P325" s="5"/>
      <c r="Q325" s="5"/>
      <c r="R325" s="5"/>
      <c r="S325" s="9"/>
      <c r="T325" s="9"/>
      <c r="U325" s="5"/>
      <c r="V325" s="5" t="str">
        <f t="shared" si="10"/>
        <v>Tier 1 capital to (total assets - intangible assets)9</v>
      </c>
      <c r="W325" s="10">
        <v>201309</v>
      </c>
      <c r="X325" s="11">
        <v>36</v>
      </c>
      <c r="Y325" s="10" t="s">
        <v>42</v>
      </c>
      <c r="Z325" s="11">
        <v>10</v>
      </c>
      <c r="AA325" s="11">
        <v>5.9571091100000001E-2</v>
      </c>
      <c r="AB325" s="11">
        <v>9</v>
      </c>
      <c r="AC325" s="5"/>
      <c r="AD325" s="9"/>
      <c r="AE325" s="5"/>
      <c r="AF325" s="5"/>
      <c r="AG325" s="5"/>
      <c r="AH325" s="5"/>
      <c r="AI325" s="5"/>
      <c r="AJ325" s="5"/>
      <c r="AK325" s="5"/>
      <c r="AL325" s="5"/>
      <c r="AM325" s="5"/>
      <c r="AN325" s="5"/>
      <c r="AO325" s="5"/>
      <c r="AP325" s="5"/>
      <c r="AQ325" s="5"/>
      <c r="AR325" s="5"/>
      <c r="AS325" s="5"/>
      <c r="AT325" s="5"/>
      <c r="AU325" s="5"/>
      <c r="AV325" s="5"/>
      <c r="AW325" s="5"/>
      <c r="AX325" s="5"/>
      <c r="AY325" s="5"/>
      <c r="AZ325" s="5"/>
      <c r="BA325" s="5"/>
    </row>
    <row r="326" spans="1:53" x14ac:dyDescent="0.25">
      <c r="A326" s="5"/>
      <c r="P326" s="5"/>
      <c r="Q326" s="5"/>
      <c r="R326" s="5"/>
      <c r="S326" s="9"/>
      <c r="T326" s="9"/>
      <c r="U326" s="5"/>
      <c r="V326" s="5" t="str">
        <f t="shared" si="10"/>
        <v>Tier 1 capital to (total assets - intangible assets)10</v>
      </c>
      <c r="W326" s="10">
        <v>201309</v>
      </c>
      <c r="X326" s="11">
        <v>36</v>
      </c>
      <c r="Y326" s="10" t="s">
        <v>42</v>
      </c>
      <c r="Z326" s="11" t="s">
        <v>35</v>
      </c>
      <c r="AA326" s="11">
        <v>5.8546147200000002E-2</v>
      </c>
      <c r="AB326" s="11">
        <v>10</v>
      </c>
      <c r="AC326" s="5"/>
      <c r="AD326" s="9"/>
      <c r="AE326" s="5"/>
      <c r="AF326" s="5"/>
      <c r="AG326" s="5"/>
      <c r="AH326" s="5"/>
      <c r="AI326" s="5"/>
      <c r="AJ326" s="5"/>
      <c r="AK326" s="5"/>
      <c r="AL326" s="5"/>
      <c r="AM326" s="5"/>
      <c r="AN326" s="5"/>
      <c r="AO326" s="5"/>
      <c r="AP326" s="5"/>
      <c r="AQ326" s="5"/>
      <c r="AR326" s="5"/>
      <c r="AS326" s="5"/>
      <c r="AT326" s="5"/>
      <c r="AU326" s="5"/>
      <c r="AV326" s="5"/>
      <c r="AW326" s="5"/>
      <c r="AX326" s="5"/>
      <c r="AY326" s="5"/>
      <c r="AZ326" s="5"/>
      <c r="BA326" s="5"/>
    </row>
    <row r="327" spans="1:53" x14ac:dyDescent="0.25">
      <c r="A327" s="5"/>
      <c r="P327" s="5"/>
      <c r="Q327" s="5"/>
      <c r="R327" s="5"/>
      <c r="S327" s="9"/>
      <c r="T327" s="9"/>
      <c r="U327" s="5"/>
      <c r="V327" s="5" t="str">
        <f t="shared" si="10"/>
        <v>Tier 1 capital to (total assets - intangible assets)11</v>
      </c>
      <c r="W327" s="10">
        <v>201309</v>
      </c>
      <c r="X327" s="11">
        <v>36</v>
      </c>
      <c r="Y327" s="10" t="s">
        <v>42</v>
      </c>
      <c r="Z327" s="11" t="s">
        <v>29</v>
      </c>
      <c r="AA327" s="11">
        <v>5.6122306599999998E-2</v>
      </c>
      <c r="AB327" s="11">
        <v>11</v>
      </c>
      <c r="AC327" s="5"/>
      <c r="AD327" s="9"/>
      <c r="AE327" s="5"/>
      <c r="AF327" s="5"/>
      <c r="AG327" s="5"/>
      <c r="AH327" s="5"/>
      <c r="AI327" s="5"/>
      <c r="AJ327" s="5"/>
      <c r="AK327" s="5"/>
      <c r="AL327" s="5"/>
      <c r="AM327" s="5"/>
      <c r="AN327" s="5"/>
      <c r="AO327" s="5"/>
      <c r="AP327" s="5"/>
      <c r="AQ327" s="5"/>
      <c r="AR327" s="5"/>
      <c r="AS327" s="5"/>
      <c r="AT327" s="5"/>
      <c r="AU327" s="5"/>
      <c r="AV327" s="5"/>
      <c r="AW327" s="5"/>
      <c r="AX327" s="5"/>
      <c r="AY327" s="5"/>
      <c r="AZ327" s="5"/>
      <c r="BA327" s="5"/>
    </row>
    <row r="328" spans="1:53" x14ac:dyDescent="0.25">
      <c r="A328" s="5"/>
      <c r="P328" s="5"/>
      <c r="Q328" s="5"/>
      <c r="R328" s="5"/>
      <c r="S328" s="9"/>
      <c r="T328" s="9"/>
      <c r="U328" s="5"/>
      <c r="V328" s="5" t="str">
        <f t="shared" si="10"/>
        <v>Tier 1 capital to (total assets - intangible assets)12</v>
      </c>
      <c r="W328" s="10">
        <v>201309</v>
      </c>
      <c r="X328" s="11">
        <v>36</v>
      </c>
      <c r="Y328" s="10" t="s">
        <v>42</v>
      </c>
      <c r="Z328" s="11">
        <v>3</v>
      </c>
      <c r="AA328" s="11">
        <v>5.4646364599999997E-2</v>
      </c>
      <c r="AB328" s="11">
        <v>12</v>
      </c>
      <c r="AC328" s="5"/>
      <c r="AD328" s="9"/>
      <c r="AE328" s="5"/>
      <c r="AF328" s="5"/>
      <c r="AG328" s="5"/>
      <c r="AH328" s="5"/>
      <c r="AI328" s="5"/>
      <c r="AJ328" s="5"/>
      <c r="AK328" s="5"/>
      <c r="AL328" s="5"/>
      <c r="AM328" s="5"/>
      <c r="AN328" s="5"/>
      <c r="AO328" s="5"/>
      <c r="AP328" s="5"/>
      <c r="AQ328" s="5"/>
      <c r="AR328" s="5"/>
      <c r="AS328" s="5"/>
      <c r="AT328" s="5"/>
      <c r="AU328" s="5"/>
      <c r="AV328" s="5"/>
      <c r="AW328" s="5"/>
      <c r="AX328" s="5"/>
      <c r="AY328" s="5"/>
      <c r="AZ328" s="5"/>
      <c r="BA328" s="5"/>
    </row>
    <row r="329" spans="1:53" x14ac:dyDescent="0.25">
      <c r="A329" s="5"/>
      <c r="P329" s="5"/>
      <c r="Q329" s="5"/>
      <c r="R329" s="5"/>
      <c r="S329" s="9"/>
      <c r="T329" s="9"/>
      <c r="U329" s="5"/>
      <c r="V329" s="5" t="str">
        <f t="shared" si="10"/>
        <v>Tier 1 capital to (total assets - intangible assets)13</v>
      </c>
      <c r="W329" s="10">
        <v>201309</v>
      </c>
      <c r="X329" s="11">
        <v>36</v>
      </c>
      <c r="Y329" s="10" t="s">
        <v>42</v>
      </c>
      <c r="Z329" s="11" t="s">
        <v>44</v>
      </c>
      <c r="AA329" s="11">
        <v>5.4621353800000001E-2</v>
      </c>
      <c r="AB329" s="11">
        <v>13</v>
      </c>
      <c r="AC329" s="5"/>
      <c r="AD329" s="9"/>
      <c r="AE329" s="5"/>
      <c r="AF329" s="5"/>
      <c r="AG329" s="5"/>
      <c r="AH329" s="5"/>
      <c r="AI329" s="5"/>
      <c r="AJ329" s="5"/>
      <c r="AK329" s="5"/>
      <c r="AL329" s="5"/>
      <c r="AM329" s="5"/>
      <c r="AN329" s="5"/>
      <c r="AO329" s="5"/>
      <c r="AP329" s="5"/>
      <c r="AQ329" s="5"/>
      <c r="AR329" s="5"/>
      <c r="AS329" s="5"/>
      <c r="AT329" s="5"/>
      <c r="AU329" s="5"/>
      <c r="AV329" s="5"/>
      <c r="AW329" s="5"/>
      <c r="AX329" s="5"/>
      <c r="AY329" s="5"/>
      <c r="AZ329" s="5"/>
      <c r="BA329" s="5"/>
    </row>
    <row r="330" spans="1:53" x14ac:dyDescent="0.25">
      <c r="A330" s="5"/>
      <c r="P330" s="5"/>
      <c r="Q330" s="5"/>
      <c r="R330" s="5"/>
      <c r="S330" s="9"/>
      <c r="T330" s="9"/>
      <c r="U330" s="5"/>
      <c r="V330" s="5" t="str">
        <f t="shared" si="10"/>
        <v>Tier 1 capital to (total assets - intangible assets)14</v>
      </c>
      <c r="W330" s="10">
        <v>201309</v>
      </c>
      <c r="X330" s="11">
        <v>36</v>
      </c>
      <c r="Y330" s="10" t="s">
        <v>42</v>
      </c>
      <c r="Z330" s="11">
        <v>5</v>
      </c>
      <c r="AA330" s="11">
        <v>5.2929366200000001E-2</v>
      </c>
      <c r="AB330" s="11">
        <v>14</v>
      </c>
      <c r="AC330" s="5"/>
      <c r="AD330" s="9"/>
      <c r="AE330" s="5"/>
      <c r="AF330" s="5"/>
      <c r="AG330" s="5"/>
      <c r="AH330" s="5"/>
      <c r="AI330" s="5"/>
      <c r="AJ330" s="5"/>
      <c r="AK330" s="5"/>
      <c r="AL330" s="5"/>
      <c r="AM330" s="5"/>
      <c r="AN330" s="5"/>
      <c r="AO330" s="5"/>
      <c r="AP330" s="5"/>
      <c r="AQ330" s="5"/>
      <c r="AR330" s="5"/>
      <c r="AS330" s="5"/>
      <c r="AT330" s="5"/>
      <c r="AU330" s="5"/>
      <c r="AV330" s="5"/>
      <c r="AW330" s="5"/>
      <c r="AX330" s="5"/>
      <c r="AY330" s="5"/>
      <c r="AZ330" s="5"/>
      <c r="BA330" s="5"/>
    </row>
    <row r="331" spans="1:53" x14ac:dyDescent="0.25">
      <c r="A331" s="5"/>
      <c r="P331" s="5"/>
      <c r="Q331" s="5"/>
      <c r="R331" s="5"/>
      <c r="S331" s="9"/>
      <c r="T331" s="9"/>
      <c r="U331" s="5"/>
      <c r="V331" s="5" t="str">
        <f t="shared" si="10"/>
        <v>Tier 1 capital to (total assets - intangible assets)15</v>
      </c>
      <c r="W331" s="10">
        <v>201309</v>
      </c>
      <c r="X331" s="11">
        <v>36</v>
      </c>
      <c r="Y331" s="10" t="s">
        <v>42</v>
      </c>
      <c r="Z331" s="11">
        <v>7</v>
      </c>
      <c r="AA331" s="11">
        <v>5.08678797E-2</v>
      </c>
      <c r="AB331" s="11">
        <v>15</v>
      </c>
      <c r="AC331" s="5"/>
      <c r="AD331" s="9"/>
      <c r="AE331" s="5"/>
      <c r="AF331" s="5"/>
      <c r="AG331" s="5"/>
      <c r="AH331" s="5"/>
      <c r="AI331" s="5"/>
      <c r="AJ331" s="5"/>
      <c r="AK331" s="5"/>
      <c r="AL331" s="5"/>
      <c r="AM331" s="5"/>
      <c r="AN331" s="5"/>
      <c r="AO331" s="5"/>
      <c r="AP331" s="5"/>
      <c r="AQ331" s="5"/>
      <c r="AR331" s="5"/>
      <c r="AS331" s="5"/>
      <c r="AT331" s="5"/>
      <c r="AU331" s="5"/>
      <c r="AV331" s="5"/>
      <c r="AW331" s="5"/>
      <c r="AX331" s="5"/>
      <c r="AY331" s="5"/>
      <c r="AZ331" s="5"/>
      <c r="BA331" s="5"/>
    </row>
    <row r="332" spans="1:53" x14ac:dyDescent="0.25">
      <c r="A332" s="5"/>
      <c r="P332" s="5"/>
      <c r="Q332" s="5"/>
      <c r="R332" s="5"/>
      <c r="S332" s="9"/>
      <c r="T332" s="9"/>
      <c r="U332" s="5"/>
      <c r="V332" s="5" t="str">
        <f t="shared" si="10"/>
        <v>Tier 1 capital to (total assets - intangible assets)16</v>
      </c>
      <c r="W332" s="10">
        <v>201309</v>
      </c>
      <c r="X332" s="11">
        <v>36</v>
      </c>
      <c r="Y332" s="10" t="s">
        <v>42</v>
      </c>
      <c r="Z332" s="11">
        <v>2</v>
      </c>
      <c r="AA332" s="11">
        <v>5.0050251599999998E-2</v>
      </c>
      <c r="AB332" s="11">
        <v>16</v>
      </c>
      <c r="AC332" s="5"/>
      <c r="AD332" s="9"/>
      <c r="AE332" s="5"/>
      <c r="AF332" s="5"/>
      <c r="AG332" s="5"/>
      <c r="AH332" s="5"/>
      <c r="AI332" s="5"/>
      <c r="AJ332" s="5"/>
      <c r="AK332" s="5"/>
      <c r="AL332" s="5"/>
      <c r="AM332" s="5"/>
      <c r="AN332" s="5"/>
      <c r="AO332" s="5"/>
      <c r="AP332" s="5"/>
      <c r="AQ332" s="5"/>
      <c r="AR332" s="5"/>
      <c r="AS332" s="5"/>
      <c r="AT332" s="5"/>
      <c r="AU332" s="5"/>
      <c r="AV332" s="5"/>
      <c r="AW332" s="5"/>
      <c r="AX332" s="5"/>
      <c r="AY332" s="5"/>
      <c r="AZ332" s="5"/>
      <c r="BA332" s="5"/>
    </row>
    <row r="333" spans="1:53" x14ac:dyDescent="0.25">
      <c r="A333" s="5"/>
      <c r="P333" s="5"/>
      <c r="Q333" s="5"/>
      <c r="R333" s="5"/>
      <c r="S333" s="9"/>
      <c r="T333" s="9"/>
      <c r="U333" s="5"/>
      <c r="V333" s="5" t="str">
        <f t="shared" si="10"/>
        <v>Tier 1 capital to (total assets - intangible assets)17</v>
      </c>
      <c r="W333" s="10">
        <v>201309</v>
      </c>
      <c r="X333" s="11">
        <v>36</v>
      </c>
      <c r="Y333" s="10" t="s">
        <v>42</v>
      </c>
      <c r="Z333" s="11">
        <v>8</v>
      </c>
      <c r="AA333" s="11">
        <v>4.9548354099999997E-2</v>
      </c>
      <c r="AB333" s="11">
        <v>17</v>
      </c>
      <c r="AC333" s="5"/>
      <c r="AD333" s="9"/>
      <c r="AE333" s="5"/>
      <c r="AF333" s="5"/>
      <c r="AG333" s="5"/>
      <c r="AH333" s="5"/>
      <c r="AI333" s="5"/>
      <c r="AJ333" s="5"/>
      <c r="AK333" s="5"/>
      <c r="AL333" s="5"/>
      <c r="AM333" s="5"/>
      <c r="AN333" s="5"/>
      <c r="AO333" s="5"/>
      <c r="AP333" s="5"/>
      <c r="AQ333" s="5"/>
      <c r="AR333" s="5"/>
      <c r="AS333" s="5"/>
      <c r="AT333" s="5"/>
      <c r="AU333" s="5"/>
      <c r="AV333" s="5"/>
      <c r="AW333" s="5"/>
      <c r="AX333" s="5"/>
      <c r="AY333" s="5"/>
      <c r="AZ333" s="5"/>
      <c r="BA333" s="5"/>
    </row>
    <row r="334" spans="1:53" x14ac:dyDescent="0.25">
      <c r="A334" s="5"/>
      <c r="P334" s="5"/>
      <c r="Q334" s="5"/>
      <c r="R334" s="5"/>
      <c r="S334" s="9"/>
      <c r="T334" s="9"/>
      <c r="U334" s="5"/>
      <c r="V334" s="5" t="str">
        <f t="shared" si="10"/>
        <v>Tier 1 capital to (total assets - intangible assets)18</v>
      </c>
      <c r="W334" s="10">
        <v>201309</v>
      </c>
      <c r="X334" s="11">
        <v>36</v>
      </c>
      <c r="Y334" s="10" t="s">
        <v>42</v>
      </c>
      <c r="Z334" s="11" t="s">
        <v>40</v>
      </c>
      <c r="AA334" s="11">
        <v>4.7169071799999997E-2</v>
      </c>
      <c r="AB334" s="11">
        <v>18</v>
      </c>
      <c r="AC334" s="5"/>
      <c r="AD334" s="9"/>
      <c r="AE334" s="5"/>
      <c r="AF334" s="5"/>
      <c r="AG334" s="5"/>
      <c r="AH334" s="5"/>
      <c r="AI334" s="5"/>
      <c r="AJ334" s="5"/>
      <c r="AK334" s="5"/>
      <c r="AL334" s="5"/>
      <c r="AM334" s="5"/>
      <c r="AN334" s="5"/>
      <c r="AO334" s="5"/>
      <c r="AP334" s="5"/>
      <c r="AQ334" s="5"/>
      <c r="AR334" s="5"/>
      <c r="AS334" s="5"/>
      <c r="AT334" s="5"/>
      <c r="AU334" s="5"/>
      <c r="AV334" s="5"/>
      <c r="AW334" s="5"/>
      <c r="AX334" s="5"/>
      <c r="AY334" s="5"/>
      <c r="AZ334" s="5"/>
      <c r="BA334" s="5"/>
    </row>
    <row r="335" spans="1:53" x14ac:dyDescent="0.25">
      <c r="A335" s="5"/>
      <c r="P335" s="5"/>
      <c r="Q335" s="5"/>
      <c r="R335" s="5"/>
      <c r="S335" s="9"/>
      <c r="T335" s="9"/>
      <c r="U335" s="5"/>
      <c r="V335" s="5" t="str">
        <f t="shared" si="10"/>
        <v>Tier 1 capital to (total assets - intangible assets)19</v>
      </c>
      <c r="W335" s="10">
        <v>201309</v>
      </c>
      <c r="X335" s="11">
        <v>36</v>
      </c>
      <c r="Y335" s="10" t="s">
        <v>42</v>
      </c>
      <c r="Z335" s="11" t="s">
        <v>23</v>
      </c>
      <c r="AA335" s="11">
        <v>4.4916749200000002E-2</v>
      </c>
      <c r="AB335" s="11">
        <v>19</v>
      </c>
      <c r="AC335" s="5"/>
      <c r="AD335" s="9"/>
      <c r="AE335" s="5"/>
      <c r="AF335" s="5"/>
      <c r="AG335" s="5"/>
      <c r="AH335" s="5"/>
      <c r="AI335" s="5"/>
      <c r="AJ335" s="5"/>
      <c r="AK335" s="5"/>
      <c r="AL335" s="5"/>
      <c r="AM335" s="5"/>
      <c r="AN335" s="5"/>
      <c r="AO335" s="5"/>
      <c r="AP335" s="5"/>
      <c r="AQ335" s="5"/>
      <c r="AR335" s="5"/>
      <c r="AS335" s="5"/>
      <c r="AT335" s="5"/>
      <c r="AU335" s="5"/>
      <c r="AV335" s="5"/>
      <c r="AW335" s="5"/>
      <c r="AX335" s="5"/>
      <c r="AY335" s="5"/>
      <c r="AZ335" s="5"/>
      <c r="BA335" s="5"/>
    </row>
    <row r="336" spans="1:53" x14ac:dyDescent="0.25">
      <c r="A336" s="5"/>
      <c r="P336" s="5"/>
      <c r="Q336" s="5"/>
      <c r="R336" s="5"/>
      <c r="S336" s="9"/>
      <c r="T336" s="9"/>
      <c r="U336" s="5"/>
      <c r="V336" s="5" t="str">
        <f t="shared" si="10"/>
        <v>Tier 1 capital to (total assets - intangible assets)20</v>
      </c>
      <c r="W336" s="10">
        <v>201309</v>
      </c>
      <c r="X336" s="11">
        <v>36</v>
      </c>
      <c r="Y336" s="10" t="s">
        <v>42</v>
      </c>
      <c r="Z336" s="11" t="s">
        <v>31</v>
      </c>
      <c r="AA336" s="11">
        <v>4.4029770400000001E-2</v>
      </c>
      <c r="AB336" s="11">
        <v>20</v>
      </c>
      <c r="AC336" s="5"/>
      <c r="AD336" s="9"/>
      <c r="AE336" s="5"/>
      <c r="AF336" s="5"/>
      <c r="AG336" s="5"/>
      <c r="AH336" s="5"/>
      <c r="AI336" s="5"/>
      <c r="AJ336" s="5"/>
      <c r="AK336" s="5"/>
      <c r="AL336" s="5"/>
      <c r="AM336" s="5"/>
      <c r="AN336" s="5"/>
      <c r="AO336" s="5"/>
      <c r="AP336" s="5"/>
      <c r="AQ336" s="5"/>
      <c r="AR336" s="5"/>
      <c r="AS336" s="5"/>
      <c r="AT336" s="5"/>
      <c r="AU336" s="5"/>
      <c r="AV336" s="5"/>
      <c r="AW336" s="5"/>
      <c r="AX336" s="5"/>
      <c r="AY336" s="5"/>
      <c r="AZ336" s="5"/>
      <c r="BA336" s="5"/>
    </row>
    <row r="337" spans="1:53" x14ac:dyDescent="0.25">
      <c r="A337" s="5"/>
      <c r="P337" s="5"/>
      <c r="Q337" s="5"/>
      <c r="R337" s="5"/>
      <c r="S337" s="9"/>
      <c r="T337" s="9"/>
      <c r="U337" s="5"/>
      <c r="V337" s="5" t="str">
        <f t="shared" si="10"/>
        <v>Tier 1 capital to (total assets - intangible assets)99</v>
      </c>
      <c r="W337" s="10">
        <v>201309</v>
      </c>
      <c r="X337" s="11">
        <v>36</v>
      </c>
      <c r="Y337" s="10" t="s">
        <v>42</v>
      </c>
      <c r="Z337" s="11" t="s">
        <v>47</v>
      </c>
      <c r="AA337" s="11">
        <v>5.4646364599999997E-2</v>
      </c>
      <c r="AB337" s="11">
        <v>99</v>
      </c>
      <c r="AC337" s="5"/>
      <c r="AD337" s="9"/>
      <c r="AE337" s="5"/>
      <c r="AF337" s="5"/>
      <c r="AG337" s="5"/>
      <c r="AH337" s="5"/>
      <c r="AI337" s="5"/>
      <c r="AJ337" s="5"/>
      <c r="AK337" s="5"/>
      <c r="AL337" s="5"/>
      <c r="AM337" s="5"/>
      <c r="AN337" s="5"/>
      <c r="AO337" s="5"/>
      <c r="AP337" s="5"/>
      <c r="AQ337" s="5"/>
      <c r="AR337" s="5"/>
      <c r="AS337" s="5"/>
      <c r="AT337" s="5"/>
      <c r="AU337" s="5"/>
      <c r="AV337" s="5"/>
      <c r="AW337" s="5"/>
      <c r="AX337" s="5"/>
      <c r="AY337" s="5"/>
      <c r="AZ337" s="5"/>
      <c r="BA337" s="5"/>
    </row>
    <row r="338" spans="1:53" x14ac:dyDescent="0.25">
      <c r="A338" s="5"/>
      <c r="P338" s="5"/>
      <c r="Q338" s="5"/>
      <c r="R338" s="5"/>
      <c r="S338" s="9"/>
      <c r="T338" s="9"/>
      <c r="U338" s="5"/>
      <c r="V338" s="5" t="str">
        <f t="shared" si="10"/>
        <v>Debt-to-equity ratio1</v>
      </c>
      <c r="W338" s="10">
        <v>201309</v>
      </c>
      <c r="X338" s="11">
        <v>45</v>
      </c>
      <c r="Y338" s="10" t="s">
        <v>43</v>
      </c>
      <c r="Z338" s="11">
        <v>7</v>
      </c>
      <c r="AA338" s="11">
        <v>21.665281934999999</v>
      </c>
      <c r="AB338" s="11">
        <v>1</v>
      </c>
      <c r="AC338" s="5"/>
      <c r="AD338" s="9"/>
      <c r="AE338" s="5"/>
      <c r="AF338" s="5"/>
      <c r="AG338" s="5"/>
      <c r="AH338" s="5"/>
      <c r="AI338" s="5"/>
      <c r="AJ338" s="5"/>
      <c r="AK338" s="5"/>
      <c r="AL338" s="5"/>
      <c r="AM338" s="5"/>
      <c r="AN338" s="5"/>
      <c r="AO338" s="5"/>
      <c r="AP338" s="5"/>
      <c r="AQ338" s="5"/>
      <c r="AR338" s="5"/>
      <c r="AS338" s="5"/>
      <c r="AT338" s="5"/>
      <c r="AU338" s="5"/>
      <c r="AV338" s="5"/>
      <c r="AW338" s="5"/>
      <c r="AX338" s="5"/>
      <c r="AY338" s="5"/>
      <c r="AZ338" s="5"/>
      <c r="BA338" s="5"/>
    </row>
    <row r="339" spans="1:53" x14ac:dyDescent="0.25">
      <c r="A339" s="5"/>
      <c r="P339" s="5"/>
      <c r="Q339" s="5"/>
      <c r="R339" s="5"/>
      <c r="S339" s="9"/>
      <c r="T339" s="9"/>
      <c r="U339" s="5"/>
      <c r="V339" s="5" t="str">
        <f t="shared" si="10"/>
        <v>Debt-to-equity ratio2</v>
      </c>
      <c r="W339" s="10">
        <v>201309</v>
      </c>
      <c r="X339" s="11">
        <v>45</v>
      </c>
      <c r="Y339" s="10" t="s">
        <v>43</v>
      </c>
      <c r="Z339" s="11" t="s">
        <v>23</v>
      </c>
      <c r="AA339" s="11">
        <v>21.651183443000001</v>
      </c>
      <c r="AB339" s="11">
        <v>2</v>
      </c>
      <c r="AC339" s="5"/>
      <c r="AD339" s="9"/>
      <c r="AE339" s="5"/>
      <c r="AF339" s="5"/>
      <c r="AG339" s="5"/>
      <c r="AH339" s="5"/>
      <c r="AI339" s="5"/>
      <c r="AJ339" s="5"/>
      <c r="AK339" s="5"/>
      <c r="AL339" s="5"/>
      <c r="AM339" s="5"/>
      <c r="AN339" s="5"/>
      <c r="AO339" s="5"/>
      <c r="AP339" s="5"/>
      <c r="AQ339" s="5"/>
      <c r="AR339" s="5"/>
      <c r="AS339" s="5"/>
      <c r="AT339" s="5"/>
      <c r="AU339" s="5"/>
      <c r="AV339" s="5"/>
      <c r="AW339" s="5"/>
      <c r="AX339" s="5"/>
      <c r="AY339" s="5"/>
      <c r="AZ339" s="5"/>
      <c r="BA339" s="5"/>
    </row>
    <row r="340" spans="1:53" x14ac:dyDescent="0.25">
      <c r="A340" s="5"/>
      <c r="P340" s="5"/>
      <c r="Q340" s="5"/>
      <c r="R340" s="5"/>
      <c r="S340" s="9"/>
      <c r="T340" s="9"/>
      <c r="U340" s="5"/>
      <c r="V340" s="5" t="str">
        <f t="shared" si="10"/>
        <v>Debt-to-equity ratio3</v>
      </c>
      <c r="W340" s="10">
        <v>201309</v>
      </c>
      <c r="X340" s="11">
        <v>45</v>
      </c>
      <c r="Y340" s="10" t="s">
        <v>43</v>
      </c>
      <c r="Z340" s="11">
        <v>2</v>
      </c>
      <c r="AA340" s="11">
        <v>21.334248809000002</v>
      </c>
      <c r="AB340" s="11">
        <v>3</v>
      </c>
      <c r="AC340" s="5"/>
      <c r="AD340" s="9"/>
      <c r="AE340" s="5"/>
      <c r="AF340" s="5"/>
      <c r="AG340" s="5"/>
      <c r="AH340" s="5"/>
      <c r="AI340" s="5"/>
      <c r="AJ340" s="5"/>
      <c r="AK340" s="5"/>
      <c r="AL340" s="5"/>
      <c r="AM340" s="5"/>
      <c r="AN340" s="5"/>
      <c r="AO340" s="5"/>
      <c r="AP340" s="5"/>
      <c r="AQ340" s="5"/>
      <c r="AR340" s="5"/>
      <c r="AS340" s="5"/>
      <c r="AT340" s="5"/>
      <c r="AU340" s="5"/>
      <c r="AV340" s="5"/>
      <c r="AW340" s="5"/>
      <c r="AX340" s="5"/>
      <c r="AY340" s="5"/>
      <c r="AZ340" s="5"/>
      <c r="BA340" s="5"/>
    </row>
    <row r="341" spans="1:53" x14ac:dyDescent="0.25">
      <c r="A341" s="5"/>
      <c r="P341" s="5"/>
      <c r="Q341" s="5"/>
      <c r="R341" s="5"/>
      <c r="S341" s="9"/>
      <c r="T341" s="9"/>
      <c r="U341" s="5"/>
      <c r="V341" s="5" t="str">
        <f t="shared" si="10"/>
        <v>Debt-to-equity ratio4</v>
      </c>
      <c r="W341" s="10">
        <v>201309</v>
      </c>
      <c r="X341" s="11">
        <v>45</v>
      </c>
      <c r="Y341" s="10" t="s">
        <v>43</v>
      </c>
      <c r="Z341" s="11">
        <v>5</v>
      </c>
      <c r="AA341" s="11">
        <v>19.546557653000001</v>
      </c>
      <c r="AB341" s="11">
        <v>4</v>
      </c>
      <c r="AC341" s="5"/>
      <c r="AD341" s="9"/>
      <c r="AE341" s="5"/>
      <c r="AF341" s="5"/>
      <c r="AG341" s="5"/>
      <c r="AH341" s="5"/>
      <c r="AI341" s="5"/>
      <c r="AJ341" s="5"/>
      <c r="AK341" s="5"/>
      <c r="AL341" s="5"/>
      <c r="AM341" s="5"/>
      <c r="AN341" s="5"/>
      <c r="AO341" s="5"/>
      <c r="AP341" s="5"/>
      <c r="AQ341" s="5"/>
      <c r="AR341" s="5"/>
      <c r="AS341" s="5"/>
      <c r="AT341" s="5"/>
      <c r="AU341" s="5"/>
      <c r="AV341" s="5"/>
      <c r="AW341" s="5"/>
      <c r="AX341" s="5"/>
      <c r="AY341" s="5"/>
      <c r="AZ341" s="5"/>
      <c r="BA341" s="5"/>
    </row>
    <row r="342" spans="1:53" x14ac:dyDescent="0.25">
      <c r="A342" s="5"/>
      <c r="P342" s="5"/>
      <c r="Q342" s="5"/>
      <c r="R342" s="5"/>
      <c r="S342" s="9"/>
      <c r="T342" s="9"/>
      <c r="U342" s="5"/>
      <c r="V342" s="5" t="str">
        <f t="shared" si="10"/>
        <v>Debt-to-equity ratio5</v>
      </c>
      <c r="W342" s="10">
        <v>201309</v>
      </c>
      <c r="X342" s="11">
        <v>45</v>
      </c>
      <c r="Y342" s="10" t="s">
        <v>43</v>
      </c>
      <c r="Z342" s="11" t="s">
        <v>40</v>
      </c>
      <c r="AA342" s="11">
        <v>19.267705106000001</v>
      </c>
      <c r="AB342" s="11">
        <v>5</v>
      </c>
      <c r="AC342" s="5"/>
      <c r="AD342" s="9"/>
      <c r="AE342" s="5"/>
      <c r="AF342" s="5"/>
      <c r="AG342" s="5"/>
      <c r="AH342" s="5"/>
      <c r="AI342" s="5"/>
      <c r="AJ342" s="5"/>
      <c r="AK342" s="5"/>
      <c r="AL342" s="5"/>
      <c r="AM342" s="5"/>
      <c r="AN342" s="5"/>
      <c r="AO342" s="5"/>
      <c r="AP342" s="5"/>
      <c r="AQ342" s="5"/>
      <c r="AR342" s="5"/>
      <c r="AS342" s="5"/>
      <c r="AT342" s="5"/>
      <c r="AU342" s="5"/>
      <c r="AV342" s="5"/>
      <c r="AW342" s="5"/>
      <c r="AX342" s="5"/>
      <c r="AY342" s="5"/>
      <c r="AZ342" s="5"/>
      <c r="BA342" s="5"/>
    </row>
    <row r="343" spans="1:53" x14ac:dyDescent="0.25">
      <c r="A343" s="5"/>
      <c r="P343" s="5"/>
      <c r="Q343" s="5"/>
      <c r="R343" s="5"/>
      <c r="S343" s="9"/>
      <c r="T343" s="9"/>
      <c r="U343" s="5"/>
      <c r="V343" s="5" t="str">
        <f t="shared" si="10"/>
        <v>Debt-to-equity ratio6</v>
      </c>
      <c r="W343" s="10">
        <v>201309</v>
      </c>
      <c r="X343" s="11">
        <v>45</v>
      </c>
      <c r="Y343" s="10" t="s">
        <v>43</v>
      </c>
      <c r="Z343" s="11" t="s">
        <v>31</v>
      </c>
      <c r="AA343" s="11">
        <v>18.346470834000002</v>
      </c>
      <c r="AB343" s="11">
        <v>6</v>
      </c>
      <c r="AC343" s="5"/>
      <c r="AD343" s="9"/>
      <c r="AE343" s="5"/>
      <c r="AF343" s="5"/>
      <c r="AG343" s="5"/>
      <c r="AH343" s="5"/>
      <c r="AI343" s="5"/>
      <c r="AJ343" s="5"/>
      <c r="AK343" s="5"/>
      <c r="AL343" s="5"/>
      <c r="AM343" s="5"/>
      <c r="AN343" s="5"/>
      <c r="AO343" s="5"/>
      <c r="AP343" s="5"/>
      <c r="AQ343" s="5"/>
      <c r="AR343" s="5"/>
      <c r="AS343" s="5"/>
      <c r="AT343" s="5"/>
      <c r="AU343" s="5"/>
      <c r="AV343" s="5"/>
      <c r="AW343" s="5"/>
      <c r="AX343" s="5"/>
      <c r="AY343" s="5"/>
      <c r="AZ343" s="5"/>
      <c r="BA343" s="5"/>
    </row>
    <row r="344" spans="1:53" x14ac:dyDescent="0.25">
      <c r="A344" s="5"/>
      <c r="P344" s="5"/>
      <c r="Q344" s="5"/>
      <c r="R344" s="5"/>
      <c r="S344" s="9"/>
      <c r="T344" s="9"/>
      <c r="U344" s="5"/>
      <c r="V344" s="5" t="str">
        <f t="shared" si="10"/>
        <v>Debt-to-equity ratio7</v>
      </c>
      <c r="W344" s="10">
        <v>201309</v>
      </c>
      <c r="X344" s="11">
        <v>45</v>
      </c>
      <c r="Y344" s="10" t="s">
        <v>43</v>
      </c>
      <c r="Z344" s="11">
        <v>8</v>
      </c>
      <c r="AA344" s="11">
        <v>16.875037157000001</v>
      </c>
      <c r="AB344" s="11">
        <v>7</v>
      </c>
      <c r="AC344" s="5"/>
      <c r="AD344" s="9"/>
      <c r="AE344" s="5"/>
      <c r="AF344" s="5"/>
      <c r="AG344" s="5"/>
      <c r="AH344" s="5"/>
      <c r="AI344" s="5"/>
      <c r="AJ344" s="5"/>
      <c r="AK344" s="5"/>
      <c r="AL344" s="5"/>
      <c r="AM344" s="5"/>
      <c r="AN344" s="5"/>
      <c r="AO344" s="5"/>
      <c r="AP344" s="5"/>
      <c r="AQ344" s="5"/>
      <c r="AR344" s="5"/>
      <c r="AS344" s="5"/>
      <c r="AT344" s="5"/>
      <c r="AU344" s="5"/>
      <c r="AV344" s="5"/>
      <c r="AW344" s="5"/>
      <c r="AX344" s="5"/>
      <c r="AY344" s="5"/>
      <c r="AZ344" s="5"/>
      <c r="BA344" s="5"/>
    </row>
    <row r="345" spans="1:53" x14ac:dyDescent="0.25">
      <c r="A345" s="5"/>
      <c r="P345" s="5"/>
      <c r="Q345" s="5"/>
      <c r="R345" s="5"/>
      <c r="S345" s="9"/>
      <c r="T345" s="9"/>
      <c r="U345" s="5"/>
      <c r="V345" s="5" t="str">
        <f t="shared" si="10"/>
        <v>Debt-to-equity ratio8</v>
      </c>
      <c r="W345" s="10">
        <v>201309</v>
      </c>
      <c r="X345" s="11">
        <v>45</v>
      </c>
      <c r="Y345" s="10" t="s">
        <v>43</v>
      </c>
      <c r="Z345" s="11" t="s">
        <v>29</v>
      </c>
      <c r="AA345" s="11">
        <v>16.063632471999998</v>
      </c>
      <c r="AB345" s="11">
        <v>8</v>
      </c>
      <c r="AC345" s="5"/>
      <c r="AD345" s="9"/>
      <c r="AE345" s="5"/>
      <c r="AF345" s="5"/>
      <c r="AG345" s="5"/>
      <c r="AH345" s="5"/>
      <c r="AI345" s="5"/>
      <c r="AJ345" s="5"/>
      <c r="AK345" s="5"/>
      <c r="AL345" s="5"/>
      <c r="AM345" s="5"/>
      <c r="AN345" s="5"/>
      <c r="AO345" s="5"/>
      <c r="AP345" s="5"/>
      <c r="AQ345" s="5"/>
      <c r="AR345" s="5"/>
      <c r="AS345" s="5"/>
      <c r="AT345" s="5"/>
      <c r="AU345" s="5"/>
      <c r="AV345" s="5"/>
      <c r="AW345" s="5"/>
      <c r="AX345" s="5"/>
      <c r="AY345" s="5"/>
      <c r="AZ345" s="5"/>
      <c r="BA345" s="5"/>
    </row>
    <row r="346" spans="1:53" x14ac:dyDescent="0.25">
      <c r="A346" s="5"/>
      <c r="P346" s="5"/>
      <c r="Q346" s="5"/>
      <c r="R346" s="5"/>
      <c r="S346" s="9"/>
      <c r="T346" s="9"/>
      <c r="U346" s="5"/>
      <c r="V346" s="5" t="str">
        <f t="shared" si="10"/>
        <v>Debt-to-equity ratio9</v>
      </c>
      <c r="W346" s="10">
        <v>201309</v>
      </c>
      <c r="X346" s="11">
        <v>45</v>
      </c>
      <c r="Y346" s="10" t="s">
        <v>43</v>
      </c>
      <c r="Z346" s="11">
        <v>3</v>
      </c>
      <c r="AA346" s="11">
        <v>15.597053241999999</v>
      </c>
      <c r="AB346" s="11">
        <v>9</v>
      </c>
      <c r="AC346" s="5"/>
      <c r="AD346" s="9"/>
      <c r="AE346" s="5"/>
      <c r="AF346" s="5"/>
      <c r="AG346" s="5"/>
      <c r="AH346" s="5"/>
      <c r="AI346" s="5"/>
      <c r="AJ346" s="5"/>
      <c r="AK346" s="5"/>
      <c r="AL346" s="5"/>
      <c r="AM346" s="5"/>
      <c r="AN346" s="5"/>
      <c r="AO346" s="5"/>
      <c r="AP346" s="5"/>
      <c r="AQ346" s="5"/>
      <c r="AR346" s="5"/>
      <c r="AS346" s="5"/>
      <c r="AT346" s="5"/>
      <c r="AU346" s="5"/>
      <c r="AV346" s="5"/>
      <c r="AW346" s="5"/>
      <c r="AX346" s="5"/>
      <c r="AY346" s="5"/>
      <c r="AZ346" s="5"/>
      <c r="BA346" s="5"/>
    </row>
    <row r="347" spans="1:53" x14ac:dyDescent="0.25">
      <c r="A347" s="5"/>
      <c r="P347" s="5"/>
      <c r="Q347" s="5"/>
      <c r="R347" s="5"/>
      <c r="S347" s="9"/>
      <c r="T347" s="9"/>
      <c r="U347" s="5"/>
      <c r="V347" s="5" t="str">
        <f t="shared" si="10"/>
        <v>Debt-to-equity ratio10</v>
      </c>
      <c r="W347" s="10">
        <v>201309</v>
      </c>
      <c r="X347" s="11">
        <v>45</v>
      </c>
      <c r="Y347" s="10" t="s">
        <v>43</v>
      </c>
      <c r="Z347" s="11">
        <v>9</v>
      </c>
      <c r="AA347" s="11">
        <v>14.202568477</v>
      </c>
      <c r="AB347" s="11">
        <v>10</v>
      </c>
      <c r="AC347" s="5"/>
      <c r="AD347" s="9"/>
      <c r="AE347" s="5"/>
      <c r="AF347" s="5"/>
      <c r="AG347" s="5"/>
      <c r="AH347" s="5"/>
      <c r="AI347" s="5"/>
      <c r="AJ347" s="5"/>
      <c r="AK347" s="5"/>
      <c r="AL347" s="5"/>
      <c r="AM347" s="5"/>
      <c r="AN347" s="5"/>
      <c r="AO347" s="5"/>
      <c r="AP347" s="5"/>
      <c r="AQ347" s="5"/>
      <c r="AR347" s="5"/>
      <c r="AS347" s="5"/>
      <c r="AT347" s="5"/>
      <c r="AU347" s="5"/>
      <c r="AV347" s="5"/>
      <c r="AW347" s="5"/>
      <c r="AX347" s="5"/>
      <c r="AY347" s="5"/>
      <c r="AZ347" s="5"/>
      <c r="BA347" s="5"/>
    </row>
    <row r="348" spans="1:53" x14ac:dyDescent="0.25">
      <c r="A348" s="5"/>
      <c r="P348" s="5"/>
      <c r="Q348" s="5"/>
      <c r="R348" s="5"/>
      <c r="S348" s="9"/>
      <c r="T348" s="9"/>
      <c r="U348" s="5"/>
      <c r="V348" s="5" t="str">
        <f t="shared" si="10"/>
        <v>Debt-to-equity ratio11</v>
      </c>
      <c r="W348" s="10">
        <v>201309</v>
      </c>
      <c r="X348" s="11">
        <v>45</v>
      </c>
      <c r="Y348" s="10" t="s">
        <v>43</v>
      </c>
      <c r="Z348" s="11" t="s">
        <v>35</v>
      </c>
      <c r="AA348" s="11">
        <v>12.923693629000001</v>
      </c>
      <c r="AB348" s="11">
        <v>11</v>
      </c>
      <c r="AC348" s="5"/>
      <c r="AD348" s="9"/>
      <c r="AE348" s="5"/>
      <c r="AF348" s="5"/>
      <c r="AG348" s="5"/>
      <c r="AH348" s="5"/>
      <c r="AI348" s="5"/>
      <c r="AJ348" s="5"/>
      <c r="AK348" s="5"/>
      <c r="AL348" s="5"/>
      <c r="AM348" s="5"/>
      <c r="AN348" s="5"/>
      <c r="AO348" s="5"/>
      <c r="AP348" s="5"/>
      <c r="AQ348" s="5"/>
      <c r="AR348" s="5"/>
      <c r="AS348" s="5"/>
      <c r="AT348" s="5"/>
      <c r="AU348" s="5"/>
      <c r="AV348" s="5"/>
      <c r="AW348" s="5"/>
      <c r="AX348" s="5"/>
      <c r="AY348" s="5"/>
      <c r="AZ348" s="5"/>
      <c r="BA348" s="5"/>
    </row>
    <row r="349" spans="1:53" x14ac:dyDescent="0.25">
      <c r="A349" s="5"/>
      <c r="P349" s="5"/>
      <c r="Q349" s="5"/>
      <c r="R349" s="5"/>
      <c r="S349" s="9"/>
      <c r="T349" s="9"/>
      <c r="U349" s="5"/>
      <c r="V349" s="5" t="str">
        <f t="shared" si="10"/>
        <v>Debt-to-equity ratio12</v>
      </c>
      <c r="W349" s="10">
        <v>201309</v>
      </c>
      <c r="X349" s="11">
        <v>45</v>
      </c>
      <c r="Y349" s="10" t="s">
        <v>43</v>
      </c>
      <c r="Z349" s="11" t="s">
        <v>44</v>
      </c>
      <c r="AA349" s="11">
        <v>12.785624643</v>
      </c>
      <c r="AB349" s="11">
        <v>12</v>
      </c>
      <c r="AC349" s="5"/>
      <c r="AD349" s="9"/>
      <c r="AE349" s="5"/>
      <c r="AF349" s="5"/>
      <c r="AG349" s="5"/>
      <c r="AH349" s="5"/>
      <c r="AI349" s="5"/>
      <c r="AJ349" s="5"/>
      <c r="AK349" s="5"/>
      <c r="AL349" s="5"/>
      <c r="AM349" s="5"/>
      <c r="AN349" s="5"/>
      <c r="AO349" s="5"/>
      <c r="AP349" s="5"/>
      <c r="AQ349" s="5"/>
      <c r="AR349" s="5"/>
      <c r="AS349" s="5"/>
      <c r="AT349" s="5"/>
      <c r="AU349" s="5"/>
      <c r="AV349" s="5"/>
      <c r="AW349" s="5"/>
      <c r="AX349" s="5"/>
      <c r="AY349" s="5"/>
      <c r="AZ349" s="5"/>
      <c r="BA349" s="5"/>
    </row>
    <row r="350" spans="1:53" x14ac:dyDescent="0.25">
      <c r="A350" s="5"/>
      <c r="P350" s="5"/>
      <c r="Q350" s="5"/>
      <c r="R350" s="5"/>
      <c r="S350" s="9"/>
      <c r="T350" s="9"/>
      <c r="U350" s="5"/>
      <c r="V350" s="5" t="str">
        <f t="shared" si="10"/>
        <v>Debt-to-equity ratio13</v>
      </c>
      <c r="W350" s="10">
        <v>201309</v>
      </c>
      <c r="X350" s="11">
        <v>45</v>
      </c>
      <c r="Y350" s="10" t="s">
        <v>43</v>
      </c>
      <c r="Z350" s="11">
        <v>10</v>
      </c>
      <c r="AA350" s="11">
        <v>12.747477114</v>
      </c>
      <c r="AB350" s="11">
        <v>13</v>
      </c>
      <c r="AC350" s="5"/>
      <c r="AD350" s="9"/>
      <c r="AE350" s="5"/>
      <c r="AF350" s="5"/>
      <c r="AG350" s="5"/>
      <c r="AH350" s="5"/>
      <c r="AI350" s="5"/>
      <c r="AJ350" s="5"/>
      <c r="AK350" s="5"/>
      <c r="AL350" s="5"/>
      <c r="AM350" s="5"/>
      <c r="AN350" s="5"/>
      <c r="AO350" s="5"/>
      <c r="AP350" s="5"/>
      <c r="AQ350" s="5"/>
      <c r="AR350" s="5"/>
      <c r="AS350" s="5"/>
      <c r="AT350" s="5"/>
      <c r="AU350" s="5"/>
      <c r="AV350" s="5"/>
      <c r="AW350" s="5"/>
      <c r="AX350" s="5"/>
      <c r="AY350" s="5"/>
      <c r="AZ350" s="5"/>
      <c r="BA350" s="5"/>
    </row>
    <row r="351" spans="1:53" x14ac:dyDescent="0.25">
      <c r="A351" s="5"/>
      <c r="P351" s="5"/>
      <c r="Q351" s="5"/>
      <c r="R351" s="5"/>
      <c r="S351" s="9"/>
      <c r="T351" s="9"/>
      <c r="U351" s="5"/>
      <c r="V351" s="5" t="str">
        <f t="shared" si="10"/>
        <v>Debt-to-equity ratio14</v>
      </c>
      <c r="W351" s="10">
        <v>201309</v>
      </c>
      <c r="X351" s="11">
        <v>45</v>
      </c>
      <c r="Y351" s="10" t="s">
        <v>43</v>
      </c>
      <c r="Z351" s="11">
        <v>11</v>
      </c>
      <c r="AA351" s="11">
        <v>12.593663363999999</v>
      </c>
      <c r="AB351" s="11">
        <v>14</v>
      </c>
      <c r="AC351" s="5"/>
      <c r="AD351" s="9"/>
      <c r="AE351" s="5"/>
      <c r="AF351" s="5"/>
      <c r="AG351" s="5"/>
      <c r="AH351" s="5"/>
      <c r="AI351" s="5"/>
      <c r="AJ351" s="5"/>
      <c r="AK351" s="5"/>
      <c r="AL351" s="5"/>
      <c r="AM351" s="5"/>
      <c r="AN351" s="5"/>
      <c r="AO351" s="5"/>
      <c r="AP351" s="5"/>
      <c r="AQ351" s="5"/>
      <c r="AR351" s="5"/>
      <c r="AS351" s="5"/>
      <c r="AT351" s="5"/>
      <c r="AU351" s="5"/>
      <c r="AV351" s="5"/>
      <c r="AW351" s="5"/>
      <c r="AX351" s="5"/>
      <c r="AY351" s="5"/>
      <c r="AZ351" s="5"/>
      <c r="BA351" s="5"/>
    </row>
    <row r="352" spans="1:53" x14ac:dyDescent="0.25">
      <c r="A352" s="5"/>
      <c r="P352" s="5"/>
      <c r="Q352" s="5"/>
      <c r="R352" s="5"/>
      <c r="S352" s="9"/>
      <c r="T352" s="9"/>
      <c r="U352" s="5"/>
      <c r="V352" s="5" t="str">
        <f t="shared" si="10"/>
        <v>Debt-to-equity ratio15</v>
      </c>
      <c r="W352" s="10">
        <v>201309</v>
      </c>
      <c r="X352" s="11">
        <v>45</v>
      </c>
      <c r="Y352" s="10" t="s">
        <v>43</v>
      </c>
      <c r="Z352" s="11" t="s">
        <v>38</v>
      </c>
      <c r="AA352" s="11">
        <v>12.534725010000001</v>
      </c>
      <c r="AB352" s="11">
        <v>15</v>
      </c>
      <c r="AC352" s="5"/>
      <c r="AD352" s="9"/>
      <c r="AE352" s="5"/>
      <c r="AF352" s="5"/>
      <c r="AG352" s="5"/>
      <c r="AH352" s="5"/>
      <c r="AI352" s="5"/>
      <c r="AJ352" s="5"/>
      <c r="AK352" s="5"/>
      <c r="AL352" s="5"/>
      <c r="AM352" s="5"/>
      <c r="AN352" s="5"/>
      <c r="AO352" s="5"/>
      <c r="AP352" s="5"/>
      <c r="AQ352" s="5"/>
      <c r="AR352" s="5"/>
      <c r="AS352" s="5"/>
      <c r="AT352" s="5"/>
      <c r="AU352" s="5"/>
      <c r="AV352" s="5"/>
      <c r="AW352" s="5"/>
      <c r="AX352" s="5"/>
      <c r="AY352" s="5"/>
      <c r="AZ352" s="5"/>
      <c r="BA352" s="5"/>
    </row>
    <row r="353" spans="1:53" x14ac:dyDescent="0.25">
      <c r="A353" s="5"/>
      <c r="P353" s="5"/>
      <c r="Q353" s="5"/>
      <c r="R353" s="5"/>
      <c r="S353" s="9"/>
      <c r="T353" s="9"/>
      <c r="U353" s="5"/>
      <c r="V353" s="5" t="str">
        <f t="shared" si="10"/>
        <v>Debt-to-equity ratio16</v>
      </c>
      <c r="W353" s="10">
        <v>201309</v>
      </c>
      <c r="X353" s="11">
        <v>45</v>
      </c>
      <c r="Y353" s="10" t="s">
        <v>43</v>
      </c>
      <c r="Z353" s="11">
        <v>1</v>
      </c>
      <c r="AA353" s="11">
        <v>12.300825766000001</v>
      </c>
      <c r="AB353" s="11">
        <v>16</v>
      </c>
      <c r="AC353" s="5"/>
      <c r="AD353" s="9"/>
      <c r="AE353" s="5"/>
      <c r="AF353" s="5"/>
      <c r="AG353" s="5"/>
      <c r="AH353" s="5"/>
      <c r="AI353" s="5"/>
      <c r="AJ353" s="5"/>
      <c r="AK353" s="5"/>
      <c r="AL353" s="5"/>
      <c r="AM353" s="5"/>
      <c r="AN353" s="5"/>
      <c r="AO353" s="5"/>
      <c r="AP353" s="5"/>
      <c r="AQ353" s="5"/>
      <c r="AR353" s="5"/>
      <c r="AS353" s="5"/>
      <c r="AT353" s="5"/>
      <c r="AU353" s="5"/>
      <c r="AV353" s="5"/>
      <c r="AW353" s="5"/>
      <c r="AX353" s="5"/>
      <c r="AY353" s="5"/>
      <c r="AZ353" s="5"/>
      <c r="BA353" s="5"/>
    </row>
    <row r="354" spans="1:53" x14ac:dyDescent="0.25">
      <c r="A354" s="5"/>
      <c r="P354" s="5"/>
      <c r="Q354" s="5"/>
      <c r="R354" s="5"/>
      <c r="S354" s="9"/>
      <c r="T354" s="9"/>
      <c r="U354" s="5"/>
      <c r="V354" s="5" t="str">
        <f t="shared" si="10"/>
        <v>Debt-to-equity ratio17</v>
      </c>
      <c r="W354" s="10">
        <v>201309</v>
      </c>
      <c r="X354" s="11">
        <v>45</v>
      </c>
      <c r="Y354" s="10" t="s">
        <v>43</v>
      </c>
      <c r="Z354" s="11" t="s">
        <v>38</v>
      </c>
      <c r="AA354" s="11">
        <v>11.311615865</v>
      </c>
      <c r="AB354" s="11">
        <v>17</v>
      </c>
      <c r="AC354" s="5"/>
      <c r="AD354" s="9"/>
      <c r="AE354" s="5"/>
      <c r="AF354" s="5"/>
      <c r="AG354" s="5"/>
      <c r="AH354" s="5"/>
      <c r="AI354" s="5"/>
      <c r="AJ354" s="5"/>
      <c r="AK354" s="5"/>
      <c r="AL354" s="5"/>
      <c r="AM354" s="5"/>
      <c r="AN354" s="5"/>
      <c r="AO354" s="5"/>
      <c r="AP354" s="5"/>
      <c r="AQ354" s="5"/>
      <c r="AR354" s="5"/>
      <c r="AS354" s="5"/>
      <c r="AT354" s="5"/>
      <c r="AU354" s="5"/>
      <c r="AV354" s="5"/>
      <c r="AW354" s="5"/>
      <c r="AX354" s="5"/>
      <c r="AY354" s="5"/>
      <c r="AZ354" s="5"/>
      <c r="BA354" s="5"/>
    </row>
    <row r="355" spans="1:53" x14ac:dyDescent="0.25">
      <c r="A355" s="5"/>
      <c r="P355" s="5"/>
      <c r="Q355" s="5"/>
      <c r="R355" s="5"/>
      <c r="S355" s="9"/>
      <c r="T355" s="9"/>
      <c r="U355" s="5"/>
      <c r="V355" s="5" t="str">
        <f t="shared" si="10"/>
        <v>Debt-to-equity ratio18</v>
      </c>
      <c r="W355" s="10">
        <v>201309</v>
      </c>
      <c r="X355" s="11">
        <v>45</v>
      </c>
      <c r="Y355" s="10" t="s">
        <v>43</v>
      </c>
      <c r="Z355" s="11">
        <v>13</v>
      </c>
      <c r="AA355" s="11">
        <v>9.9778895357999993</v>
      </c>
      <c r="AB355" s="11">
        <v>18</v>
      </c>
      <c r="AC355" s="5"/>
      <c r="AD355" s="9"/>
      <c r="AE355" s="5"/>
      <c r="AF355" s="5"/>
      <c r="AG355" s="5"/>
      <c r="AH355" s="5"/>
      <c r="AI355" s="5"/>
      <c r="AJ355" s="5"/>
      <c r="AK355" s="5"/>
      <c r="AL355" s="5"/>
      <c r="AM355" s="5"/>
      <c r="AN355" s="5"/>
      <c r="AO355" s="5"/>
      <c r="AP355" s="5"/>
      <c r="AQ355" s="5"/>
      <c r="AR355" s="5"/>
      <c r="AS355" s="5"/>
      <c r="AT355" s="5"/>
      <c r="AU355" s="5"/>
      <c r="AV355" s="5"/>
      <c r="AW355" s="5"/>
      <c r="AX355" s="5"/>
      <c r="AY355" s="5"/>
      <c r="AZ355" s="5"/>
      <c r="BA355" s="5"/>
    </row>
    <row r="356" spans="1:53" x14ac:dyDescent="0.25">
      <c r="A356" s="5"/>
      <c r="P356" s="5"/>
      <c r="Q356" s="5"/>
      <c r="R356" s="5"/>
      <c r="S356" s="9"/>
      <c r="T356" s="9"/>
      <c r="U356" s="5"/>
      <c r="V356" s="5" t="str">
        <f t="shared" si="10"/>
        <v>Debt-to-equity ratio19</v>
      </c>
      <c r="W356" s="10">
        <v>201309</v>
      </c>
      <c r="X356" s="11">
        <v>45</v>
      </c>
      <c r="Y356" s="10" t="s">
        <v>43</v>
      </c>
      <c r="Z356" s="11">
        <v>6</v>
      </c>
      <c r="AA356" s="11">
        <v>7.3016304139999999</v>
      </c>
      <c r="AB356" s="11">
        <v>19</v>
      </c>
      <c r="AC356" s="5"/>
      <c r="AD356" s="9"/>
      <c r="AE356" s="5"/>
      <c r="AF356" s="5"/>
      <c r="AG356" s="5"/>
      <c r="AH356" s="5"/>
      <c r="AI356" s="5"/>
      <c r="AJ356" s="5"/>
      <c r="AK356" s="5"/>
      <c r="AL356" s="5"/>
      <c r="AM356" s="5"/>
      <c r="AN356" s="5"/>
      <c r="AO356" s="5"/>
      <c r="AP356" s="5"/>
      <c r="AQ356" s="5"/>
      <c r="AR356" s="5"/>
      <c r="AS356" s="5"/>
      <c r="AT356" s="5"/>
      <c r="AU356" s="5"/>
      <c r="AV356" s="5"/>
      <c r="AW356" s="5"/>
      <c r="AX356" s="5"/>
      <c r="AY356" s="5"/>
      <c r="AZ356" s="5"/>
      <c r="BA356" s="5"/>
    </row>
    <row r="357" spans="1:53" x14ac:dyDescent="0.25">
      <c r="A357" s="5"/>
      <c r="P357" s="5"/>
      <c r="Q357" s="5"/>
      <c r="R357" s="5"/>
      <c r="S357" s="9"/>
      <c r="T357" s="9"/>
      <c r="U357" s="5"/>
      <c r="V357" s="5" t="str">
        <f t="shared" si="10"/>
        <v>Debt-to-equity ratio20</v>
      </c>
      <c r="W357" s="10">
        <v>201309</v>
      </c>
      <c r="X357" s="11">
        <v>45</v>
      </c>
      <c r="Y357" s="10" t="s">
        <v>43</v>
      </c>
      <c r="Z357" s="11">
        <v>12</v>
      </c>
      <c r="AA357" s="11">
        <v>5.6028162636000003</v>
      </c>
      <c r="AB357" s="11">
        <v>20</v>
      </c>
      <c r="AC357" s="5"/>
      <c r="AD357" s="9"/>
      <c r="AE357" s="5"/>
      <c r="AF357" s="5"/>
      <c r="AG357" s="5"/>
      <c r="AH357" s="5"/>
      <c r="AI357" s="5"/>
      <c r="AJ357" s="5"/>
      <c r="AK357" s="5"/>
      <c r="AL357" s="5"/>
      <c r="AM357" s="5"/>
      <c r="AN357" s="5"/>
      <c r="AO357" s="5"/>
      <c r="AP357" s="5"/>
      <c r="AQ357" s="5"/>
      <c r="AR357" s="5"/>
      <c r="AS357" s="5"/>
      <c r="AT357" s="5"/>
      <c r="AU357" s="5"/>
      <c r="AV357" s="5"/>
      <c r="AW357" s="5"/>
      <c r="AX357" s="5"/>
      <c r="AY357" s="5"/>
      <c r="AZ357" s="5"/>
      <c r="BA357" s="5"/>
    </row>
    <row r="358" spans="1:53" x14ac:dyDescent="0.25">
      <c r="A358" s="5"/>
      <c r="P358" s="5"/>
      <c r="Q358" s="5"/>
      <c r="R358" s="5"/>
      <c r="S358" s="9"/>
      <c r="T358" s="9"/>
      <c r="U358" s="5"/>
      <c r="V358" s="5" t="str">
        <f t="shared" si="10"/>
        <v>Debt-to-equity ratio99</v>
      </c>
      <c r="W358" s="10">
        <v>201309</v>
      </c>
      <c r="X358" s="11">
        <v>45</v>
      </c>
      <c r="Y358" s="10" t="s">
        <v>43</v>
      </c>
      <c r="Z358" s="11" t="s">
        <v>47</v>
      </c>
      <c r="AA358" s="11">
        <v>15.636329628</v>
      </c>
      <c r="AB358" s="11">
        <v>99</v>
      </c>
      <c r="AC358" s="5"/>
      <c r="AD358" s="9"/>
      <c r="AE358" s="5"/>
      <c r="AF358" s="5"/>
      <c r="AG358" s="5"/>
      <c r="AH358" s="5"/>
      <c r="AI358" s="5"/>
      <c r="AJ358" s="5"/>
      <c r="AK358" s="5"/>
      <c r="AL358" s="5"/>
      <c r="AM358" s="5"/>
      <c r="AN358" s="5"/>
      <c r="AO358" s="5"/>
      <c r="AP358" s="5"/>
      <c r="AQ358" s="5"/>
      <c r="AR358" s="5"/>
      <c r="AS358" s="5"/>
      <c r="AT358" s="5"/>
      <c r="AU358" s="5"/>
      <c r="AV358" s="5"/>
      <c r="AW358" s="5"/>
      <c r="AX358" s="5"/>
      <c r="AY358" s="5"/>
      <c r="AZ358" s="5"/>
      <c r="BA358" s="5"/>
    </row>
    <row r="359" spans="1:53" x14ac:dyDescent="0.25">
      <c r="A359" s="5"/>
      <c r="P359" s="5"/>
      <c r="Q359" s="5"/>
      <c r="R359" s="5"/>
      <c r="S359" s="9"/>
      <c r="T359" s="9"/>
      <c r="U359" s="5"/>
      <c r="V359" s="5" t="str">
        <f t="shared" si="10"/>
        <v>Off-balance sheet items to total assets1</v>
      </c>
      <c r="W359" s="10">
        <v>201309</v>
      </c>
      <c r="X359" s="11">
        <v>46</v>
      </c>
      <c r="Y359" s="10" t="s">
        <v>45</v>
      </c>
      <c r="Z359" s="11">
        <v>8</v>
      </c>
      <c r="AA359" s="11">
        <v>0.29631080929999998</v>
      </c>
      <c r="AB359" s="11">
        <v>1</v>
      </c>
      <c r="AC359" s="5"/>
      <c r="AD359" s="9"/>
      <c r="AE359" s="5"/>
      <c r="AF359" s="5"/>
      <c r="AG359" s="5"/>
      <c r="AH359" s="5"/>
      <c r="AI359" s="5"/>
      <c r="AJ359" s="5"/>
      <c r="AK359" s="5"/>
      <c r="AL359" s="5"/>
      <c r="AM359" s="5"/>
      <c r="AN359" s="5"/>
      <c r="AO359" s="5"/>
      <c r="AP359" s="5"/>
      <c r="AQ359" s="5"/>
      <c r="AR359" s="5"/>
      <c r="AS359" s="5"/>
      <c r="AT359" s="5"/>
      <c r="AU359" s="5"/>
      <c r="AV359" s="5"/>
      <c r="AW359" s="5"/>
      <c r="AX359" s="5"/>
      <c r="AY359" s="5"/>
      <c r="AZ359" s="5"/>
      <c r="BA359" s="5"/>
    </row>
    <row r="360" spans="1:53" x14ac:dyDescent="0.25">
      <c r="A360" s="5"/>
      <c r="P360" s="5"/>
      <c r="Q360" s="5"/>
      <c r="R360" s="5"/>
      <c r="S360" s="9"/>
      <c r="T360" s="9"/>
      <c r="U360" s="5"/>
      <c r="V360" s="5" t="str">
        <f t="shared" si="10"/>
        <v>Off-balance sheet items to total assets2</v>
      </c>
      <c r="W360" s="10">
        <v>201309</v>
      </c>
      <c r="X360" s="11">
        <v>46</v>
      </c>
      <c r="Y360" s="10" t="s">
        <v>45</v>
      </c>
      <c r="Z360" s="11" t="s">
        <v>35</v>
      </c>
      <c r="AA360" s="11">
        <v>0.27566852780000001</v>
      </c>
      <c r="AB360" s="11">
        <v>2</v>
      </c>
      <c r="AC360" s="5"/>
      <c r="AD360" s="9"/>
      <c r="AE360" s="5"/>
      <c r="AF360" s="5"/>
      <c r="AG360" s="5"/>
      <c r="AH360" s="5"/>
      <c r="AI360" s="5"/>
      <c r="AJ360" s="5"/>
      <c r="AK360" s="5"/>
      <c r="AL360" s="5"/>
      <c r="AM360" s="5"/>
      <c r="AN360" s="5"/>
      <c r="AO360" s="5"/>
      <c r="AP360" s="5"/>
      <c r="AQ360" s="5"/>
      <c r="AR360" s="5"/>
      <c r="AS360" s="5"/>
      <c r="AT360" s="5"/>
      <c r="AU360" s="5"/>
      <c r="AV360" s="5"/>
      <c r="AW360" s="5"/>
      <c r="AX360" s="5"/>
      <c r="AY360" s="5"/>
      <c r="AZ360" s="5"/>
      <c r="BA360" s="5"/>
    </row>
    <row r="361" spans="1:53" x14ac:dyDescent="0.25">
      <c r="A361" s="5"/>
      <c r="P361" s="5"/>
      <c r="Q361" s="5"/>
      <c r="R361" s="5"/>
      <c r="S361" s="9"/>
      <c r="T361" s="9"/>
      <c r="U361" s="5"/>
      <c r="V361" s="5" t="str">
        <f t="shared" si="10"/>
        <v>Off-balance sheet items to total assets3</v>
      </c>
      <c r="W361" s="10">
        <v>201309</v>
      </c>
      <c r="X361" s="11">
        <v>46</v>
      </c>
      <c r="Y361" s="10" t="s">
        <v>45</v>
      </c>
      <c r="Z361" s="11">
        <v>11</v>
      </c>
      <c r="AA361" s="11">
        <v>0.24180887870000001</v>
      </c>
      <c r="AB361" s="11">
        <v>3</v>
      </c>
      <c r="AC361" s="5"/>
      <c r="AD361" s="9"/>
      <c r="AE361" s="5"/>
      <c r="AF361" s="5"/>
      <c r="AG361" s="5"/>
      <c r="AH361" s="5"/>
      <c r="AI361" s="5"/>
      <c r="AJ361" s="5"/>
      <c r="AK361" s="5"/>
      <c r="AL361" s="5"/>
      <c r="AM361" s="5"/>
      <c r="AN361" s="5"/>
      <c r="AO361" s="5"/>
      <c r="AP361" s="5"/>
      <c r="AQ361" s="5"/>
      <c r="AR361" s="5"/>
      <c r="AS361" s="5"/>
      <c r="AT361" s="5"/>
      <c r="AU361" s="5"/>
      <c r="AV361" s="5"/>
      <c r="AW361" s="5"/>
      <c r="AX361" s="5"/>
      <c r="AY361" s="5"/>
      <c r="AZ361" s="5"/>
      <c r="BA361" s="5"/>
    </row>
    <row r="362" spans="1:53" x14ac:dyDescent="0.25">
      <c r="A362" s="5"/>
      <c r="P362" s="5"/>
      <c r="Q362" s="5"/>
      <c r="R362" s="5"/>
      <c r="S362" s="9"/>
      <c r="T362" s="9"/>
      <c r="U362" s="5"/>
      <c r="V362" s="5" t="str">
        <f t="shared" si="10"/>
        <v>Off-balance sheet items to total assets4</v>
      </c>
      <c r="W362" s="10">
        <v>201309</v>
      </c>
      <c r="X362" s="11">
        <v>46</v>
      </c>
      <c r="Y362" s="10" t="s">
        <v>45</v>
      </c>
      <c r="Z362" s="11">
        <v>7</v>
      </c>
      <c r="AA362" s="11">
        <v>0.21887973790000001</v>
      </c>
      <c r="AB362" s="11">
        <v>4</v>
      </c>
      <c r="AC362" s="5"/>
      <c r="AD362" s="9"/>
      <c r="AE362" s="5"/>
      <c r="AF362" s="5"/>
      <c r="AG362" s="5"/>
      <c r="AH362" s="5"/>
      <c r="AI362" s="5"/>
      <c r="AJ362" s="5"/>
      <c r="AK362" s="5"/>
      <c r="AL362" s="5"/>
      <c r="AM362" s="5"/>
      <c r="AN362" s="5"/>
      <c r="AO362" s="5"/>
      <c r="AP362" s="5"/>
      <c r="AQ362" s="5"/>
      <c r="AR362" s="5"/>
      <c r="AS362" s="5"/>
      <c r="AT362" s="5"/>
      <c r="AU362" s="5"/>
      <c r="AV362" s="5"/>
      <c r="AW362" s="5"/>
      <c r="AX362" s="5"/>
      <c r="AY362" s="5"/>
      <c r="AZ362" s="5"/>
      <c r="BA362" s="5"/>
    </row>
    <row r="363" spans="1:53" x14ac:dyDescent="0.25">
      <c r="A363" s="5"/>
      <c r="P363" s="5"/>
      <c r="Q363" s="5"/>
      <c r="R363" s="5"/>
      <c r="S363" s="9"/>
      <c r="T363" s="9"/>
      <c r="U363" s="5"/>
      <c r="V363" s="5" t="str">
        <f t="shared" si="10"/>
        <v>Off-balance sheet items to total assets5</v>
      </c>
      <c r="W363" s="10">
        <v>201309</v>
      </c>
      <c r="X363" s="11">
        <v>46</v>
      </c>
      <c r="Y363" s="10" t="s">
        <v>45</v>
      </c>
      <c r="Z363" s="11">
        <v>6</v>
      </c>
      <c r="AA363" s="11">
        <v>0.21660202749999999</v>
      </c>
      <c r="AB363" s="11">
        <v>5</v>
      </c>
      <c r="AC363" s="5"/>
      <c r="AD363" s="9"/>
      <c r="AE363" s="5"/>
      <c r="AF363" s="5"/>
      <c r="AG363" s="5"/>
      <c r="AH363" s="5"/>
      <c r="AI363" s="5"/>
      <c r="AJ363" s="5"/>
      <c r="AK363" s="5"/>
      <c r="AL363" s="5"/>
      <c r="AM363" s="5"/>
      <c r="AN363" s="5"/>
      <c r="AO363" s="5"/>
      <c r="AP363" s="5"/>
      <c r="AQ363" s="5"/>
      <c r="AR363" s="5"/>
      <c r="AS363" s="5"/>
      <c r="AT363" s="5"/>
      <c r="AU363" s="5"/>
      <c r="AV363" s="5"/>
      <c r="AW363" s="5"/>
      <c r="AX363" s="5"/>
      <c r="AY363" s="5"/>
      <c r="AZ363" s="5"/>
      <c r="BA363" s="5"/>
    </row>
    <row r="364" spans="1:53" x14ac:dyDescent="0.25">
      <c r="A364" s="5"/>
      <c r="P364" s="5"/>
      <c r="Q364" s="5"/>
      <c r="R364" s="5"/>
      <c r="S364" s="9"/>
      <c r="T364" s="9"/>
      <c r="U364" s="5"/>
      <c r="V364" s="5" t="str">
        <f t="shared" si="10"/>
        <v>Off-balance sheet items to total assets6</v>
      </c>
      <c r="W364" s="10">
        <v>201309</v>
      </c>
      <c r="X364" s="11">
        <v>46</v>
      </c>
      <c r="Y364" s="10" t="s">
        <v>45</v>
      </c>
      <c r="Z364" s="11" t="s">
        <v>29</v>
      </c>
      <c r="AA364" s="11">
        <v>0.20816196000000001</v>
      </c>
      <c r="AB364" s="11">
        <v>6</v>
      </c>
      <c r="AC364" s="5"/>
      <c r="AD364" s="9"/>
      <c r="AE364" s="5"/>
      <c r="AF364" s="5"/>
      <c r="AG364" s="5"/>
      <c r="AH364" s="5"/>
      <c r="AI364" s="5"/>
      <c r="AJ364" s="5"/>
      <c r="AK364" s="5"/>
      <c r="AL364" s="5"/>
      <c r="AM364" s="5"/>
      <c r="AN364" s="5"/>
      <c r="AO364" s="5"/>
      <c r="AP364" s="5"/>
      <c r="AQ364" s="5"/>
      <c r="AR364" s="5"/>
      <c r="AS364" s="5"/>
      <c r="AT364" s="5"/>
      <c r="AU364" s="5"/>
      <c r="AV364" s="5"/>
      <c r="AW364" s="5"/>
      <c r="AX364" s="5"/>
      <c r="AY364" s="5"/>
      <c r="AZ364" s="5"/>
      <c r="BA364" s="5"/>
    </row>
    <row r="365" spans="1:53" x14ac:dyDescent="0.25">
      <c r="A365" s="5"/>
      <c r="P365" s="5"/>
      <c r="Q365" s="5"/>
      <c r="R365" s="5"/>
      <c r="S365" s="9"/>
      <c r="T365" s="9"/>
      <c r="U365" s="5"/>
      <c r="V365" s="5" t="str">
        <f t="shared" si="10"/>
        <v>Off-balance sheet items to total assets7</v>
      </c>
      <c r="W365" s="10">
        <v>201309</v>
      </c>
      <c r="X365" s="11">
        <v>46</v>
      </c>
      <c r="Y365" s="10" t="s">
        <v>45</v>
      </c>
      <c r="Z365" s="11" t="s">
        <v>31</v>
      </c>
      <c r="AA365" s="11">
        <v>0.17286978929999999</v>
      </c>
      <c r="AB365" s="11">
        <v>7</v>
      </c>
      <c r="AC365" s="5"/>
      <c r="AD365" s="9"/>
      <c r="AE365" s="5"/>
      <c r="AF365" s="5"/>
      <c r="AG365" s="5"/>
      <c r="AH365" s="5"/>
      <c r="AI365" s="5"/>
      <c r="AJ365" s="5"/>
      <c r="AK365" s="5"/>
      <c r="AL365" s="5"/>
      <c r="AM365" s="5"/>
      <c r="AN365" s="5"/>
      <c r="AO365" s="5"/>
      <c r="AP365" s="5"/>
      <c r="AQ365" s="5"/>
      <c r="AR365" s="5"/>
      <c r="AS365" s="5"/>
      <c r="AT365" s="5"/>
      <c r="AU365" s="5"/>
      <c r="AV365" s="5"/>
      <c r="AW365" s="5"/>
      <c r="AX365" s="5"/>
      <c r="AY365" s="5"/>
      <c r="AZ365" s="5"/>
      <c r="BA365" s="5"/>
    </row>
    <row r="366" spans="1:53" x14ac:dyDescent="0.25">
      <c r="A366" s="5"/>
      <c r="P366" s="5"/>
      <c r="Q366" s="5"/>
      <c r="R366" s="5"/>
      <c r="S366" s="9"/>
      <c r="T366" s="9"/>
      <c r="U366" s="5"/>
      <c r="V366" s="5" t="str">
        <f t="shared" si="10"/>
        <v>Off-balance sheet items to total assets8</v>
      </c>
      <c r="W366" s="10">
        <v>201309</v>
      </c>
      <c r="X366" s="11">
        <v>46</v>
      </c>
      <c r="Y366" s="10" t="s">
        <v>45</v>
      </c>
      <c r="Z366" s="11">
        <v>10</v>
      </c>
      <c r="AA366" s="11">
        <v>0.1707169644</v>
      </c>
      <c r="AB366" s="11">
        <v>8</v>
      </c>
      <c r="AC366" s="5"/>
      <c r="AD366" s="9"/>
      <c r="AE366" s="5"/>
      <c r="AF366" s="5"/>
      <c r="AG366" s="5"/>
      <c r="AH366" s="5"/>
      <c r="AI366" s="5"/>
      <c r="AJ366" s="5"/>
      <c r="AK366" s="5"/>
      <c r="AL366" s="5"/>
      <c r="AM366" s="5"/>
      <c r="AN366" s="5"/>
      <c r="AO366" s="5"/>
      <c r="AP366" s="5"/>
      <c r="AQ366" s="5"/>
      <c r="AR366" s="5"/>
      <c r="AS366" s="5"/>
      <c r="AT366" s="5"/>
      <c r="AU366" s="5"/>
      <c r="AV366" s="5"/>
      <c r="AW366" s="5"/>
      <c r="AX366" s="5"/>
      <c r="AY366" s="5"/>
      <c r="AZ366" s="5"/>
      <c r="BA366" s="5"/>
    </row>
    <row r="367" spans="1:53" x14ac:dyDescent="0.25">
      <c r="A367" s="5"/>
      <c r="P367" s="5"/>
      <c r="Q367" s="5"/>
      <c r="R367" s="5"/>
      <c r="S367" s="9"/>
      <c r="T367" s="9"/>
      <c r="U367" s="5"/>
      <c r="V367" s="5" t="str">
        <f t="shared" si="10"/>
        <v>Off-balance sheet items to total assets9</v>
      </c>
      <c r="W367" s="10">
        <v>201309</v>
      </c>
      <c r="X367" s="11">
        <v>46</v>
      </c>
      <c r="Y367" s="10" t="s">
        <v>45</v>
      </c>
      <c r="Z367" s="11">
        <v>12</v>
      </c>
      <c r="AA367" s="11">
        <v>0.16349619360000001</v>
      </c>
      <c r="AB367" s="11">
        <v>9</v>
      </c>
      <c r="AC367" s="5"/>
      <c r="AD367" s="9"/>
      <c r="AE367" s="5"/>
      <c r="AF367" s="5"/>
      <c r="AG367" s="5"/>
      <c r="AH367" s="5"/>
      <c r="AI367" s="5"/>
      <c r="AJ367" s="5"/>
      <c r="AK367" s="5"/>
      <c r="AL367" s="5"/>
      <c r="AM367" s="5"/>
      <c r="AN367" s="5"/>
      <c r="AO367" s="5"/>
      <c r="AP367" s="5"/>
      <c r="AQ367" s="5"/>
      <c r="AR367" s="5"/>
      <c r="AS367" s="5"/>
      <c r="AT367" s="5"/>
      <c r="AU367" s="5"/>
      <c r="AV367" s="5"/>
      <c r="AW367" s="5"/>
      <c r="AX367" s="5"/>
      <c r="AY367" s="5"/>
      <c r="AZ367" s="5"/>
      <c r="BA367" s="5"/>
    </row>
    <row r="368" spans="1:53" x14ac:dyDescent="0.25">
      <c r="A368" s="5"/>
      <c r="P368" s="5"/>
      <c r="Q368" s="5"/>
      <c r="R368" s="5"/>
      <c r="S368" s="9"/>
      <c r="T368" s="9"/>
      <c r="U368" s="5"/>
      <c r="V368" s="5" t="str">
        <f t="shared" si="10"/>
        <v>Off-balance sheet items to total assets10</v>
      </c>
      <c r="W368" s="10">
        <v>201309</v>
      </c>
      <c r="X368" s="11">
        <v>46</v>
      </c>
      <c r="Y368" s="10" t="s">
        <v>45</v>
      </c>
      <c r="Z368" s="11">
        <v>2</v>
      </c>
      <c r="AA368" s="11">
        <v>0.15007943909999999</v>
      </c>
      <c r="AB368" s="11">
        <v>10</v>
      </c>
      <c r="AC368" s="5"/>
      <c r="AD368" s="9"/>
      <c r="AE368" s="5"/>
      <c r="AF368" s="5"/>
      <c r="AG368" s="5"/>
      <c r="AH368" s="5"/>
      <c r="AI368" s="5"/>
      <c r="AJ368" s="5"/>
      <c r="AK368" s="5"/>
      <c r="AL368" s="5"/>
      <c r="AM368" s="5"/>
      <c r="AN368" s="5"/>
      <c r="AO368" s="5"/>
      <c r="AP368" s="5"/>
      <c r="AQ368" s="5"/>
      <c r="AR368" s="5"/>
      <c r="AS368" s="5"/>
      <c r="AT368" s="5"/>
      <c r="AU368" s="5"/>
      <c r="AV368" s="5"/>
      <c r="AW368" s="5"/>
      <c r="AX368" s="5"/>
      <c r="AY368" s="5"/>
      <c r="AZ368" s="5"/>
      <c r="BA368" s="5"/>
    </row>
    <row r="369" spans="1:53" x14ac:dyDescent="0.25">
      <c r="A369" s="5"/>
      <c r="P369" s="5"/>
      <c r="Q369" s="5"/>
      <c r="R369" s="5"/>
      <c r="S369" s="9"/>
      <c r="T369" s="9"/>
      <c r="U369" s="5"/>
      <c r="V369" s="5" t="str">
        <f t="shared" si="10"/>
        <v>Off-balance sheet items to total assets11</v>
      </c>
      <c r="W369" s="10">
        <v>201309</v>
      </c>
      <c r="X369" s="11">
        <v>46</v>
      </c>
      <c r="Y369" s="10" t="s">
        <v>45</v>
      </c>
      <c r="Z369" s="11" t="s">
        <v>44</v>
      </c>
      <c r="AA369" s="11">
        <v>0.14935118689999999</v>
      </c>
      <c r="AB369" s="11">
        <v>11</v>
      </c>
      <c r="AC369" s="5"/>
      <c r="AD369" s="9"/>
      <c r="AE369" s="5"/>
      <c r="AF369" s="5"/>
      <c r="AG369" s="5"/>
      <c r="AH369" s="5"/>
      <c r="AI369" s="5"/>
      <c r="AJ369" s="5"/>
      <c r="AK369" s="5"/>
      <c r="AL369" s="5"/>
      <c r="AM369" s="5"/>
      <c r="AN369" s="5"/>
      <c r="AO369" s="5"/>
      <c r="AP369" s="5"/>
      <c r="AQ369" s="5"/>
      <c r="AR369" s="5"/>
      <c r="AS369" s="5"/>
      <c r="AT369" s="5"/>
      <c r="AU369" s="5"/>
      <c r="AV369" s="5"/>
      <c r="AW369" s="5"/>
      <c r="AX369" s="5"/>
      <c r="AY369" s="5"/>
      <c r="AZ369" s="5"/>
      <c r="BA369" s="5"/>
    </row>
    <row r="370" spans="1:53" x14ac:dyDescent="0.25">
      <c r="A370" s="5"/>
      <c r="P370" s="5"/>
      <c r="Q370" s="5"/>
      <c r="R370" s="5"/>
      <c r="S370" s="9"/>
      <c r="T370" s="9"/>
      <c r="U370" s="5"/>
      <c r="V370" s="5" t="str">
        <f t="shared" si="10"/>
        <v>Off-balance sheet items to total assets12</v>
      </c>
      <c r="W370" s="10">
        <v>201309</v>
      </c>
      <c r="X370" s="11">
        <v>46</v>
      </c>
      <c r="Y370" s="10" t="s">
        <v>45</v>
      </c>
      <c r="Z370" s="11" t="s">
        <v>40</v>
      </c>
      <c r="AA370" s="11">
        <v>0.14142824039999999</v>
      </c>
      <c r="AB370" s="11">
        <v>12</v>
      </c>
      <c r="AC370" s="5"/>
      <c r="AD370" s="9"/>
      <c r="AE370" s="5"/>
      <c r="AF370" s="5"/>
      <c r="AG370" s="5"/>
      <c r="AH370" s="5"/>
      <c r="AI370" s="5"/>
      <c r="AJ370" s="5"/>
      <c r="AK370" s="5"/>
      <c r="AL370" s="5"/>
      <c r="AM370" s="5"/>
      <c r="AN370" s="5"/>
      <c r="AO370" s="5"/>
      <c r="AP370" s="5"/>
      <c r="AQ370" s="5"/>
      <c r="AR370" s="5"/>
      <c r="AS370" s="5"/>
      <c r="AT370" s="5"/>
      <c r="AU370" s="5"/>
      <c r="AV370" s="5"/>
      <c r="AW370" s="5"/>
      <c r="AX370" s="5"/>
      <c r="AY370" s="5"/>
      <c r="AZ370" s="5"/>
      <c r="BA370" s="5"/>
    </row>
    <row r="371" spans="1:53" x14ac:dyDescent="0.25">
      <c r="A371" s="5"/>
      <c r="P371" s="5"/>
      <c r="Q371" s="5"/>
      <c r="R371" s="5"/>
      <c r="S371" s="9"/>
      <c r="T371" s="9"/>
      <c r="U371" s="5"/>
      <c r="V371" s="5" t="str">
        <f t="shared" si="10"/>
        <v>Off-balance sheet items to total assets13</v>
      </c>
      <c r="W371" s="10">
        <v>201309</v>
      </c>
      <c r="X371" s="11">
        <v>46</v>
      </c>
      <c r="Y371" s="10" t="s">
        <v>45</v>
      </c>
      <c r="Z371" s="11">
        <v>9</v>
      </c>
      <c r="AA371" s="11">
        <v>0.14127952960000001</v>
      </c>
      <c r="AB371" s="11">
        <v>13</v>
      </c>
      <c r="AC371" s="5"/>
      <c r="AD371" s="9"/>
      <c r="AE371" s="5"/>
      <c r="AF371" s="5"/>
      <c r="AG371" s="5"/>
      <c r="AH371" s="5"/>
      <c r="AI371" s="5"/>
      <c r="AJ371" s="5"/>
      <c r="AK371" s="5"/>
      <c r="AL371" s="5"/>
      <c r="AM371" s="5"/>
      <c r="AN371" s="5"/>
      <c r="AO371" s="5"/>
      <c r="AP371" s="5"/>
      <c r="AQ371" s="5"/>
      <c r="AR371" s="5"/>
      <c r="AS371" s="5"/>
      <c r="AT371" s="5"/>
      <c r="AU371" s="5"/>
      <c r="AV371" s="5"/>
      <c r="AW371" s="5"/>
      <c r="AX371" s="5"/>
      <c r="AY371" s="5"/>
      <c r="AZ371" s="5"/>
      <c r="BA371" s="5"/>
    </row>
    <row r="372" spans="1:53" x14ac:dyDescent="0.25">
      <c r="A372" s="5"/>
      <c r="P372" s="5"/>
      <c r="Q372" s="5"/>
      <c r="R372" s="5"/>
      <c r="S372" s="9"/>
      <c r="T372" s="9"/>
      <c r="U372" s="5"/>
      <c r="V372" s="5" t="str">
        <f t="shared" si="10"/>
        <v>Off-balance sheet items to total assets14</v>
      </c>
      <c r="W372" s="10">
        <v>201309</v>
      </c>
      <c r="X372" s="11">
        <v>46</v>
      </c>
      <c r="Y372" s="10" t="s">
        <v>45</v>
      </c>
      <c r="Z372" s="11">
        <v>13</v>
      </c>
      <c r="AA372" s="11">
        <v>0.12215933549999999</v>
      </c>
      <c r="AB372" s="11">
        <v>14</v>
      </c>
      <c r="AC372" s="5"/>
      <c r="AD372" s="9"/>
      <c r="AE372" s="5"/>
      <c r="AF372" s="5"/>
      <c r="AG372" s="5"/>
      <c r="AH372" s="5"/>
      <c r="AI372" s="5"/>
      <c r="AJ372" s="5"/>
      <c r="AK372" s="5"/>
      <c r="AL372" s="5"/>
      <c r="AM372" s="5"/>
      <c r="AN372" s="5"/>
      <c r="AO372" s="5"/>
      <c r="AP372" s="5"/>
      <c r="AQ372" s="5"/>
      <c r="AR372" s="5"/>
      <c r="AS372" s="5"/>
      <c r="AT372" s="5"/>
      <c r="AU372" s="5"/>
      <c r="AV372" s="5"/>
      <c r="AW372" s="5"/>
      <c r="AX372" s="5"/>
      <c r="AY372" s="5"/>
      <c r="AZ372" s="5"/>
      <c r="BA372" s="5"/>
    </row>
    <row r="373" spans="1:53" x14ac:dyDescent="0.25">
      <c r="A373" s="5"/>
      <c r="P373" s="5"/>
      <c r="Q373" s="5"/>
      <c r="R373" s="5"/>
      <c r="S373" s="9"/>
      <c r="T373" s="9"/>
      <c r="U373" s="5"/>
      <c r="V373" s="5" t="str">
        <f t="shared" si="10"/>
        <v>Off-balance sheet items to total assets15</v>
      </c>
      <c r="W373" s="10">
        <v>201309</v>
      </c>
      <c r="X373" s="11">
        <v>46</v>
      </c>
      <c r="Y373" s="10" t="s">
        <v>45</v>
      </c>
      <c r="Z373" s="11">
        <v>1</v>
      </c>
      <c r="AA373" s="11">
        <v>0.1089918411</v>
      </c>
      <c r="AB373" s="11">
        <v>15</v>
      </c>
      <c r="AC373" s="5"/>
      <c r="AD373" s="9"/>
      <c r="AE373" s="5"/>
      <c r="AF373" s="5"/>
      <c r="AG373" s="5"/>
      <c r="AH373" s="5"/>
      <c r="AI373" s="5"/>
      <c r="AJ373" s="5"/>
      <c r="AK373" s="5"/>
      <c r="AL373" s="5"/>
      <c r="AM373" s="5"/>
      <c r="AN373" s="5"/>
      <c r="AO373" s="5"/>
      <c r="AP373" s="5"/>
      <c r="AQ373" s="5"/>
      <c r="AR373" s="5"/>
      <c r="AS373" s="5"/>
      <c r="AT373" s="5"/>
      <c r="AU373" s="5"/>
      <c r="AV373" s="5"/>
      <c r="AW373" s="5"/>
      <c r="AX373" s="5"/>
      <c r="AY373" s="5"/>
      <c r="AZ373" s="5"/>
      <c r="BA373" s="5"/>
    </row>
    <row r="374" spans="1:53" x14ac:dyDescent="0.25">
      <c r="A374" s="5"/>
      <c r="P374" s="5"/>
      <c r="Q374" s="5"/>
      <c r="R374" s="5"/>
      <c r="S374" s="9"/>
      <c r="T374" s="9"/>
      <c r="U374" s="5"/>
      <c r="V374" s="5" t="str">
        <f t="shared" si="10"/>
        <v>Off-balance sheet items to total assets16</v>
      </c>
      <c r="W374" s="10">
        <v>201309</v>
      </c>
      <c r="X374" s="11">
        <v>46</v>
      </c>
      <c r="Y374" s="10" t="s">
        <v>45</v>
      </c>
      <c r="Z374" s="11">
        <v>3</v>
      </c>
      <c r="AA374" s="11">
        <v>0.1055668588</v>
      </c>
      <c r="AB374" s="11">
        <v>16</v>
      </c>
      <c r="AC374" s="5"/>
      <c r="AD374" s="9"/>
      <c r="AE374" s="5"/>
      <c r="AF374" s="5"/>
      <c r="AG374" s="5"/>
      <c r="AH374" s="5"/>
      <c r="AI374" s="5"/>
      <c r="AJ374" s="5"/>
      <c r="AK374" s="5"/>
      <c r="AL374" s="5"/>
      <c r="AM374" s="5"/>
      <c r="AN374" s="5"/>
      <c r="AO374" s="5"/>
      <c r="AP374" s="5"/>
      <c r="AQ374" s="5"/>
      <c r="AR374" s="5"/>
      <c r="AS374" s="5"/>
      <c r="AT374" s="5"/>
      <c r="AU374" s="5"/>
      <c r="AV374" s="5"/>
      <c r="AW374" s="5"/>
      <c r="AX374" s="5"/>
      <c r="AY374" s="5"/>
      <c r="AZ374" s="5"/>
      <c r="BA374" s="5"/>
    </row>
    <row r="375" spans="1:53" x14ac:dyDescent="0.25">
      <c r="A375" s="5"/>
      <c r="P375" s="5"/>
      <c r="Q375" s="5"/>
      <c r="R375" s="5"/>
      <c r="S375" s="9"/>
      <c r="T375" s="9"/>
      <c r="U375" s="5"/>
      <c r="V375" s="5" t="str">
        <f t="shared" si="10"/>
        <v>Off-balance sheet items to total assets17</v>
      </c>
      <c r="W375" s="10">
        <v>201309</v>
      </c>
      <c r="X375" s="11">
        <v>46</v>
      </c>
      <c r="Y375" s="10" t="s">
        <v>45</v>
      </c>
      <c r="Z375" s="11" t="s">
        <v>23</v>
      </c>
      <c r="AA375" s="11">
        <v>8.7197428899999999E-2</v>
      </c>
      <c r="AB375" s="11">
        <v>17</v>
      </c>
      <c r="AC375" s="5"/>
      <c r="AD375" s="9"/>
      <c r="AE375" s="5"/>
      <c r="AF375" s="5"/>
      <c r="AG375" s="5"/>
      <c r="AH375" s="5"/>
      <c r="AI375" s="5"/>
      <c r="AJ375" s="5"/>
      <c r="AK375" s="5"/>
      <c r="AL375" s="5"/>
      <c r="AM375" s="5"/>
      <c r="AN375" s="5"/>
      <c r="AO375" s="5"/>
      <c r="AP375" s="5"/>
      <c r="AQ375" s="5"/>
      <c r="AR375" s="5"/>
      <c r="AS375" s="5"/>
      <c r="AT375" s="5"/>
      <c r="AU375" s="5"/>
      <c r="AV375" s="5"/>
      <c r="AW375" s="5"/>
      <c r="AX375" s="5"/>
      <c r="AY375" s="5"/>
      <c r="AZ375" s="5"/>
      <c r="BA375" s="5"/>
    </row>
    <row r="376" spans="1:53" x14ac:dyDescent="0.25">
      <c r="A376" s="5"/>
      <c r="P376" s="5"/>
      <c r="Q376" s="5"/>
      <c r="R376" s="5"/>
      <c r="S376" s="9"/>
      <c r="T376" s="9"/>
      <c r="U376" s="5"/>
      <c r="V376" s="5" t="str">
        <f t="shared" si="10"/>
        <v>Off-balance sheet items to total assets18</v>
      </c>
      <c r="W376" s="10">
        <v>201309</v>
      </c>
      <c r="X376" s="11">
        <v>46</v>
      </c>
      <c r="Y376" s="10" t="s">
        <v>45</v>
      </c>
      <c r="Z376" s="11">
        <v>5</v>
      </c>
      <c r="AA376" s="11">
        <v>6.7691091800000006E-2</v>
      </c>
      <c r="AB376" s="11">
        <v>18</v>
      </c>
      <c r="AC376" s="5"/>
      <c r="AD376" s="9"/>
      <c r="AE376" s="5"/>
      <c r="AF376" s="5"/>
      <c r="AG376" s="5"/>
      <c r="AH376" s="5"/>
      <c r="AI376" s="5"/>
      <c r="AJ376" s="5"/>
      <c r="AK376" s="5"/>
      <c r="AL376" s="5"/>
      <c r="AM376" s="5"/>
      <c r="AN376" s="5"/>
      <c r="AO376" s="5"/>
      <c r="AP376" s="5"/>
      <c r="AQ376" s="5"/>
      <c r="AR376" s="5"/>
      <c r="AS376" s="5"/>
      <c r="AT376" s="5"/>
      <c r="AU376" s="5"/>
      <c r="AV376" s="5"/>
      <c r="AW376" s="5"/>
      <c r="AX376" s="5"/>
      <c r="AY376" s="5"/>
      <c r="AZ376" s="5"/>
      <c r="BA376" s="5"/>
    </row>
    <row r="377" spans="1:53" x14ac:dyDescent="0.25">
      <c r="A377" s="5"/>
      <c r="P377" s="5"/>
      <c r="Q377" s="5"/>
      <c r="R377" s="5"/>
      <c r="S377" s="9"/>
      <c r="T377" s="9"/>
      <c r="U377" s="5"/>
      <c r="V377" s="5" t="str">
        <f t="shared" si="10"/>
        <v>Off-balance sheet items to total assets19</v>
      </c>
      <c r="W377" s="10">
        <v>201309</v>
      </c>
      <c r="X377" s="11">
        <v>46</v>
      </c>
      <c r="Y377" s="10" t="s">
        <v>45</v>
      </c>
      <c r="Z377" s="11" t="s">
        <v>38</v>
      </c>
      <c r="AA377" s="11">
        <v>4.5067204700000002E-2</v>
      </c>
      <c r="AB377" s="11">
        <v>19</v>
      </c>
      <c r="AC377" s="5"/>
      <c r="AD377" s="9"/>
      <c r="AE377" s="5"/>
      <c r="AF377" s="5"/>
      <c r="AG377" s="5"/>
      <c r="AH377" s="5"/>
      <c r="AI377" s="5"/>
      <c r="AJ377" s="5"/>
      <c r="AK377" s="5"/>
      <c r="AL377" s="5"/>
      <c r="AM377" s="5"/>
      <c r="AN377" s="5"/>
      <c r="AO377" s="5"/>
      <c r="AP377" s="5"/>
      <c r="AQ377" s="5"/>
      <c r="AR377" s="5"/>
      <c r="AS377" s="5"/>
      <c r="AT377" s="5"/>
      <c r="AU377" s="5"/>
      <c r="AV377" s="5"/>
      <c r="AW377" s="5"/>
      <c r="AX377" s="5"/>
      <c r="AY377" s="5"/>
      <c r="AZ377" s="5"/>
      <c r="BA377" s="5"/>
    </row>
    <row r="378" spans="1:53" x14ac:dyDescent="0.25">
      <c r="A378" s="5"/>
      <c r="P378" s="5"/>
      <c r="Q378" s="5"/>
      <c r="R378" s="5"/>
      <c r="S378" s="9"/>
      <c r="T378" s="9"/>
      <c r="U378" s="5"/>
      <c r="V378" s="5" t="str">
        <f t="shared" si="10"/>
        <v>Off-balance sheet items to total assets20</v>
      </c>
      <c r="W378" s="10">
        <v>201309</v>
      </c>
      <c r="X378" s="11">
        <v>46</v>
      </c>
      <c r="Y378" s="10" t="s">
        <v>45</v>
      </c>
      <c r="Z378" s="11" t="s">
        <v>38</v>
      </c>
      <c r="AA378" s="11">
        <v>4.1336694799999997E-2</v>
      </c>
      <c r="AB378" s="11">
        <v>20</v>
      </c>
      <c r="AC378" s="5"/>
      <c r="AD378" s="9"/>
      <c r="AE378" s="5"/>
      <c r="AF378" s="5"/>
      <c r="AG378" s="5"/>
      <c r="AH378" s="5"/>
      <c r="AI378" s="5"/>
      <c r="AJ378" s="5"/>
      <c r="AK378" s="5"/>
      <c r="AL378" s="5"/>
      <c r="AM378" s="5"/>
      <c r="AN378" s="5"/>
      <c r="AO378" s="5"/>
      <c r="AP378" s="5"/>
      <c r="AQ378" s="5"/>
      <c r="AR378" s="5"/>
      <c r="AS378" s="5"/>
      <c r="AT378" s="5"/>
      <c r="AU378" s="5"/>
      <c r="AV378" s="5"/>
      <c r="AW378" s="5"/>
      <c r="AX378" s="5"/>
      <c r="AY378" s="5"/>
      <c r="AZ378" s="5"/>
      <c r="BA378" s="5"/>
    </row>
    <row r="379" spans="1:53" x14ac:dyDescent="0.25">
      <c r="A379" s="5"/>
      <c r="P379" s="5"/>
      <c r="Q379" s="5"/>
      <c r="R379" s="5"/>
      <c r="S379" s="9"/>
      <c r="T379" s="9"/>
      <c r="U379" s="5"/>
      <c r="V379" s="5" t="str">
        <f t="shared" si="10"/>
        <v>Off-balance sheet items to total assets99</v>
      </c>
      <c r="W379" s="10">
        <v>201309</v>
      </c>
      <c r="X379" s="11">
        <v>46</v>
      </c>
      <c r="Y379" s="10" t="s">
        <v>45</v>
      </c>
      <c r="Z379" s="11" t="s">
        <v>47</v>
      </c>
      <c r="AA379" s="11">
        <v>0.1485078705</v>
      </c>
      <c r="AB379" s="11">
        <v>99</v>
      </c>
      <c r="AC379" s="5"/>
      <c r="AD379" s="9"/>
      <c r="AE379" s="5"/>
      <c r="AF379" s="5"/>
      <c r="AG379" s="5"/>
      <c r="AH379" s="5"/>
      <c r="AI379" s="5"/>
      <c r="AJ379" s="5"/>
      <c r="AK379" s="5"/>
      <c r="AL379" s="5"/>
      <c r="AM379" s="5"/>
      <c r="AN379" s="5"/>
      <c r="AO379" s="5"/>
      <c r="AP379" s="5"/>
      <c r="AQ379" s="5"/>
      <c r="AR379" s="5"/>
      <c r="AS379" s="5"/>
      <c r="AT379" s="5"/>
      <c r="AU379" s="5"/>
      <c r="AV379" s="5"/>
      <c r="AW379" s="5"/>
      <c r="AX379" s="5"/>
      <c r="AY379" s="5"/>
      <c r="AZ379" s="5"/>
      <c r="BA379" s="5"/>
    </row>
    <row r="380" spans="1:53" x14ac:dyDescent="0.25">
      <c r="A380" s="5"/>
      <c r="P380" s="5"/>
      <c r="Q380" s="5"/>
      <c r="R380" s="5"/>
      <c r="S380" s="9"/>
      <c r="T380" s="9"/>
      <c r="U380" s="5"/>
      <c r="V380" s="5"/>
      <c r="W380" s="10"/>
      <c r="X380" s="11"/>
      <c r="Y380" s="10"/>
      <c r="Z380" s="11"/>
      <c r="AA380" s="11"/>
      <c r="AB380" s="11"/>
      <c r="AC380" s="5"/>
      <c r="AD380" s="9"/>
      <c r="AE380" s="5"/>
      <c r="AF380" s="5"/>
      <c r="AG380" s="5"/>
      <c r="AH380" s="5"/>
      <c r="AI380" s="5"/>
      <c r="AJ380" s="5"/>
      <c r="AK380" s="5"/>
      <c r="AL380" s="5"/>
      <c r="AM380" s="5"/>
      <c r="AN380" s="5"/>
      <c r="AO380" s="5"/>
      <c r="AP380" s="5"/>
      <c r="AQ380" s="5"/>
      <c r="AR380" s="5"/>
      <c r="AS380" s="5"/>
      <c r="AT380" s="5"/>
      <c r="AU380" s="5"/>
      <c r="AV380" s="5"/>
      <c r="AW380" s="5"/>
      <c r="AX380" s="5"/>
      <c r="AY380" s="5"/>
      <c r="AZ380" s="5"/>
      <c r="BA380" s="5"/>
    </row>
    <row r="381" spans="1:53" x14ac:dyDescent="0.25">
      <c r="A381" s="5"/>
      <c r="P381" s="5"/>
      <c r="Q381" s="5"/>
      <c r="R381" s="5"/>
      <c r="S381" s="9"/>
      <c r="T381" s="9"/>
      <c r="U381" s="5"/>
      <c r="V381" s="5"/>
      <c r="W381" s="10"/>
      <c r="X381" s="11"/>
      <c r="Y381" s="10"/>
      <c r="Z381" s="11"/>
      <c r="AA381" s="11"/>
      <c r="AB381" s="11"/>
      <c r="AC381" s="5"/>
      <c r="AD381" s="9"/>
      <c r="AE381" s="5"/>
      <c r="AF381" s="5"/>
      <c r="AG381" s="5"/>
      <c r="AH381" s="5"/>
      <c r="AI381" s="5"/>
      <c r="AJ381" s="5"/>
      <c r="AK381" s="5"/>
      <c r="AL381" s="5"/>
      <c r="AM381" s="5"/>
      <c r="AN381" s="5"/>
      <c r="AO381" s="5"/>
      <c r="AP381" s="5"/>
      <c r="AQ381" s="5"/>
      <c r="AR381" s="5"/>
      <c r="AS381" s="5"/>
      <c r="AT381" s="5"/>
      <c r="AU381" s="5"/>
      <c r="AV381" s="5"/>
      <c r="AW381" s="5"/>
      <c r="AX381" s="5"/>
      <c r="AY381" s="5"/>
      <c r="AZ381" s="5"/>
      <c r="BA381" s="5"/>
    </row>
    <row r="382" spans="1:53" x14ac:dyDescent="0.25">
      <c r="A382" s="5"/>
      <c r="P382" s="5"/>
      <c r="Q382" s="5"/>
      <c r="R382" s="5"/>
      <c r="S382" s="9"/>
      <c r="T382" s="9"/>
      <c r="U382" s="5"/>
      <c r="V382" s="5"/>
      <c r="W382" s="10"/>
      <c r="X382" s="11"/>
      <c r="Y382" s="10"/>
      <c r="Z382" s="11"/>
      <c r="AA382" s="11"/>
      <c r="AB382" s="11"/>
      <c r="AC382" s="5"/>
      <c r="AD382" s="9"/>
      <c r="AE382" s="5"/>
      <c r="AF382" s="5"/>
      <c r="AG382" s="5"/>
      <c r="AH382" s="5"/>
      <c r="AI382" s="5"/>
      <c r="AJ382" s="5"/>
      <c r="AK382" s="5"/>
      <c r="AL382" s="5"/>
      <c r="AM382" s="5"/>
      <c r="AN382" s="5"/>
      <c r="AO382" s="5"/>
      <c r="AP382" s="5"/>
      <c r="AQ382" s="5"/>
      <c r="AR382" s="5"/>
      <c r="AS382" s="5"/>
      <c r="AT382" s="5"/>
      <c r="AU382" s="5"/>
      <c r="AV382" s="5"/>
      <c r="AW382" s="5"/>
      <c r="AX382" s="5"/>
      <c r="AY382" s="5"/>
      <c r="AZ382" s="5"/>
      <c r="BA382" s="5"/>
    </row>
    <row r="383" spans="1:53" x14ac:dyDescent="0.25">
      <c r="A383" s="5"/>
      <c r="P383" s="5"/>
      <c r="Q383" s="5"/>
      <c r="R383" s="5"/>
      <c r="S383" s="9"/>
      <c r="T383" s="9"/>
      <c r="U383" s="5"/>
      <c r="V383" s="5"/>
      <c r="W383" s="10"/>
      <c r="X383" s="11"/>
      <c r="Y383" s="10"/>
      <c r="Z383" s="11"/>
      <c r="AA383" s="11"/>
      <c r="AB383" s="11"/>
      <c r="AC383" s="5"/>
      <c r="AD383" s="9"/>
      <c r="AE383" s="5"/>
      <c r="AF383" s="5"/>
      <c r="AG383" s="5"/>
      <c r="AH383" s="5"/>
      <c r="AI383" s="5"/>
      <c r="AJ383" s="5"/>
      <c r="AK383" s="5"/>
      <c r="AL383" s="5"/>
      <c r="AM383" s="5"/>
      <c r="AN383" s="5"/>
      <c r="AO383" s="5"/>
      <c r="AP383" s="5"/>
      <c r="AQ383" s="5"/>
      <c r="AR383" s="5"/>
      <c r="AS383" s="5"/>
      <c r="AT383" s="5"/>
      <c r="AU383" s="5"/>
      <c r="AV383" s="5"/>
      <c r="AW383" s="5"/>
      <c r="AX383" s="5"/>
      <c r="AY383" s="5"/>
      <c r="AZ383" s="5"/>
      <c r="BA383" s="5"/>
    </row>
    <row r="384" spans="1:53" x14ac:dyDescent="0.25">
      <c r="A384" s="5"/>
      <c r="P384" s="5"/>
      <c r="Q384" s="5"/>
      <c r="R384" s="5"/>
      <c r="S384" s="9"/>
      <c r="T384" s="9"/>
      <c r="U384" s="5"/>
      <c r="V384" s="5"/>
      <c r="W384" s="10"/>
      <c r="X384" s="11"/>
      <c r="Y384" s="10"/>
      <c r="Z384" s="11"/>
      <c r="AA384" s="11"/>
      <c r="AB384" s="11"/>
      <c r="AC384" s="5"/>
      <c r="AD384" s="9"/>
      <c r="AE384" s="5"/>
      <c r="AF384" s="5"/>
      <c r="AG384" s="5"/>
      <c r="AH384" s="5"/>
      <c r="AI384" s="5"/>
      <c r="AJ384" s="5"/>
      <c r="AK384" s="5"/>
      <c r="AL384" s="5"/>
      <c r="AM384" s="5"/>
      <c r="AN384" s="5"/>
      <c r="AO384" s="5"/>
      <c r="AP384" s="5"/>
      <c r="AQ384" s="5"/>
      <c r="AR384" s="5"/>
      <c r="AS384" s="5"/>
      <c r="AT384" s="5"/>
      <c r="AU384" s="5"/>
      <c r="AV384" s="5"/>
      <c r="AW384" s="5"/>
      <c r="AX384" s="5"/>
      <c r="AY384" s="5"/>
      <c r="AZ384" s="5"/>
      <c r="BA384" s="5"/>
    </row>
    <row r="385" spans="1:53" x14ac:dyDescent="0.25">
      <c r="A385" s="5"/>
      <c r="P385" s="5"/>
      <c r="Q385" s="5"/>
      <c r="R385" s="5"/>
      <c r="S385" s="9"/>
      <c r="T385" s="9"/>
      <c r="U385" s="5"/>
      <c r="V385" s="5"/>
      <c r="W385" s="10"/>
      <c r="X385" s="11"/>
      <c r="Y385" s="10"/>
      <c r="Z385" s="11"/>
      <c r="AA385" s="11"/>
      <c r="AB385" s="11"/>
      <c r="AC385" s="5"/>
      <c r="AD385" s="9"/>
      <c r="AE385" s="5"/>
      <c r="AF385" s="5"/>
      <c r="AG385" s="5"/>
      <c r="AH385" s="5"/>
      <c r="AI385" s="5"/>
      <c r="AJ385" s="5"/>
      <c r="AK385" s="5"/>
      <c r="AL385" s="5"/>
      <c r="AM385" s="5"/>
      <c r="AN385" s="5"/>
      <c r="AO385" s="5"/>
      <c r="AP385" s="5"/>
      <c r="AQ385" s="5"/>
      <c r="AR385" s="5"/>
      <c r="AS385" s="5"/>
      <c r="AT385" s="5"/>
      <c r="AU385" s="5"/>
      <c r="AV385" s="5"/>
      <c r="AW385" s="5"/>
      <c r="AX385" s="5"/>
      <c r="AY385" s="5"/>
      <c r="AZ385" s="5"/>
      <c r="BA385" s="5"/>
    </row>
    <row r="386" spans="1:53" x14ac:dyDescent="0.25">
      <c r="A386" s="5"/>
      <c r="P386" s="5"/>
      <c r="Q386" s="5"/>
      <c r="R386" s="5"/>
      <c r="S386" s="9"/>
      <c r="T386" s="9"/>
      <c r="U386" s="5"/>
      <c r="V386" s="5"/>
      <c r="W386" s="10"/>
      <c r="X386" s="11"/>
      <c r="Y386" s="10"/>
      <c r="Z386" s="11"/>
      <c r="AA386" s="11"/>
      <c r="AB386" s="11"/>
      <c r="AC386" s="5"/>
      <c r="AD386" s="9"/>
      <c r="AE386" s="5"/>
      <c r="AF386" s="5"/>
      <c r="AG386" s="5"/>
      <c r="AH386" s="5"/>
      <c r="AI386" s="5"/>
      <c r="AJ386" s="5"/>
      <c r="AK386" s="5"/>
      <c r="AL386" s="5"/>
      <c r="AM386" s="5"/>
      <c r="AN386" s="5"/>
      <c r="AO386" s="5"/>
      <c r="AP386" s="5"/>
      <c r="AQ386" s="5"/>
      <c r="AR386" s="5"/>
      <c r="AS386" s="5"/>
      <c r="AT386" s="5"/>
      <c r="AU386" s="5"/>
      <c r="AV386" s="5"/>
      <c r="AW386" s="5"/>
      <c r="AX386" s="5"/>
      <c r="AY386" s="5"/>
      <c r="AZ386" s="5"/>
      <c r="BA386" s="5"/>
    </row>
    <row r="387" spans="1:53" x14ac:dyDescent="0.25">
      <c r="A387" s="5"/>
      <c r="P387" s="5"/>
      <c r="Q387" s="5"/>
      <c r="R387" s="5"/>
      <c r="S387" s="9"/>
      <c r="T387" s="9"/>
      <c r="U387" s="5"/>
      <c r="V387" s="5"/>
      <c r="W387" s="10"/>
      <c r="X387" s="11"/>
      <c r="Y387" s="10"/>
      <c r="Z387" s="11"/>
      <c r="AA387" s="11"/>
      <c r="AB387" s="11"/>
      <c r="AC387" s="5"/>
      <c r="AD387" s="9"/>
      <c r="AE387" s="5"/>
      <c r="AF387" s="5"/>
      <c r="AG387" s="5"/>
      <c r="AH387" s="5"/>
      <c r="AI387" s="5"/>
      <c r="AJ387" s="5"/>
      <c r="AK387" s="5"/>
      <c r="AL387" s="5"/>
      <c r="AM387" s="5"/>
      <c r="AN387" s="5"/>
      <c r="AO387" s="5"/>
      <c r="AP387" s="5"/>
      <c r="AQ387" s="5"/>
      <c r="AR387" s="5"/>
      <c r="AS387" s="5"/>
      <c r="AT387" s="5"/>
      <c r="AU387" s="5"/>
      <c r="AV387" s="5"/>
      <c r="AW387" s="5"/>
      <c r="AX387" s="5"/>
      <c r="AY387" s="5"/>
      <c r="AZ387" s="5"/>
      <c r="BA387" s="5"/>
    </row>
    <row r="388" spans="1:53" x14ac:dyDescent="0.25">
      <c r="A388" s="5"/>
      <c r="P388" s="5"/>
      <c r="Q388" s="5"/>
      <c r="R388" s="5"/>
      <c r="S388" s="9"/>
      <c r="T388" s="9"/>
      <c r="U388" s="5"/>
      <c r="V388" s="5"/>
      <c r="W388" s="10"/>
      <c r="X388" s="11"/>
      <c r="Y388" s="10"/>
      <c r="Z388" s="11"/>
      <c r="AA388" s="11"/>
      <c r="AB388" s="11"/>
      <c r="AC388" s="5"/>
      <c r="AD388" s="9"/>
      <c r="AE388" s="5"/>
      <c r="AF388" s="5"/>
      <c r="AG388" s="5"/>
      <c r="AH388" s="5"/>
      <c r="AI388" s="5"/>
      <c r="AJ388" s="5"/>
      <c r="AK388" s="5"/>
      <c r="AL388" s="5"/>
      <c r="AM388" s="5"/>
      <c r="AN388" s="5"/>
      <c r="AO388" s="5"/>
      <c r="AP388" s="5"/>
      <c r="AQ388" s="5"/>
      <c r="AR388" s="5"/>
      <c r="AS388" s="5"/>
      <c r="AT388" s="5"/>
      <c r="AU388" s="5"/>
      <c r="AV388" s="5"/>
      <c r="AW388" s="5"/>
      <c r="AX388" s="5"/>
      <c r="AY388" s="5"/>
      <c r="AZ388" s="5"/>
      <c r="BA388" s="5"/>
    </row>
    <row r="389" spans="1:53" x14ac:dyDescent="0.25">
      <c r="A389" s="5"/>
      <c r="P389" s="5"/>
      <c r="Q389" s="5"/>
      <c r="R389" s="5"/>
      <c r="S389" s="9"/>
      <c r="T389" s="9"/>
      <c r="U389" s="5"/>
      <c r="V389" s="5"/>
      <c r="W389" s="10"/>
      <c r="X389" s="11"/>
      <c r="Y389" s="10"/>
      <c r="Z389" s="11"/>
      <c r="AA389" s="11"/>
      <c r="AB389" s="11"/>
      <c r="AC389" s="5"/>
      <c r="AD389" s="9"/>
      <c r="AE389" s="5"/>
      <c r="AF389" s="5"/>
      <c r="AG389" s="5"/>
      <c r="AH389" s="5"/>
      <c r="AI389" s="5"/>
      <c r="AJ389" s="5"/>
      <c r="AK389" s="5"/>
      <c r="AL389" s="5"/>
      <c r="AM389" s="5"/>
      <c r="AN389" s="5"/>
      <c r="AO389" s="5"/>
      <c r="AP389" s="5"/>
      <c r="AQ389" s="5"/>
      <c r="AR389" s="5"/>
      <c r="AS389" s="5"/>
      <c r="AT389" s="5"/>
      <c r="AU389" s="5"/>
      <c r="AV389" s="5"/>
      <c r="AW389" s="5"/>
      <c r="AX389" s="5"/>
      <c r="AY389" s="5"/>
      <c r="AZ389" s="5"/>
      <c r="BA389" s="5"/>
    </row>
    <row r="390" spans="1:53" x14ac:dyDescent="0.25">
      <c r="A390" s="5"/>
      <c r="P390" s="5"/>
      <c r="Q390" s="5"/>
      <c r="R390" s="5"/>
      <c r="S390" s="9"/>
      <c r="T390" s="9"/>
      <c r="U390" s="5"/>
      <c r="V390" s="5"/>
      <c r="W390" s="10"/>
      <c r="X390" s="11"/>
      <c r="Y390" s="10"/>
      <c r="Z390" s="11"/>
      <c r="AA390" s="11"/>
      <c r="AB390" s="11"/>
      <c r="AC390" s="5"/>
      <c r="AD390" s="9"/>
      <c r="AE390" s="5"/>
      <c r="AF390" s="5"/>
      <c r="AG390" s="5"/>
      <c r="AH390" s="5"/>
      <c r="AI390" s="5"/>
      <c r="AJ390" s="5"/>
      <c r="AK390" s="5"/>
      <c r="AL390" s="5"/>
      <c r="AM390" s="5"/>
      <c r="AN390" s="5"/>
      <c r="AO390" s="5"/>
      <c r="AP390" s="5"/>
      <c r="AQ390" s="5"/>
      <c r="AR390" s="5"/>
      <c r="AS390" s="5"/>
      <c r="AT390" s="5"/>
      <c r="AU390" s="5"/>
      <c r="AV390" s="5"/>
      <c r="AW390" s="5"/>
      <c r="AX390" s="5"/>
      <c r="AY390" s="5"/>
      <c r="AZ390" s="5"/>
      <c r="BA390" s="5"/>
    </row>
    <row r="391" spans="1:53" x14ac:dyDescent="0.25">
      <c r="A391" s="5"/>
      <c r="P391" s="5"/>
      <c r="Q391" s="5"/>
      <c r="R391" s="5"/>
      <c r="S391" s="9"/>
      <c r="T391" s="9"/>
      <c r="U391" s="5"/>
      <c r="V391" s="5"/>
      <c r="W391" s="10"/>
      <c r="X391" s="11"/>
      <c r="Y391" s="10"/>
      <c r="Z391" s="11"/>
      <c r="AA391" s="11"/>
      <c r="AB391" s="11"/>
      <c r="AC391" s="5"/>
      <c r="AD391" s="9"/>
      <c r="AE391" s="5"/>
      <c r="AF391" s="5"/>
      <c r="AG391" s="5"/>
      <c r="AH391" s="5"/>
      <c r="AI391" s="5"/>
      <c r="AJ391" s="5"/>
      <c r="AK391" s="5"/>
      <c r="AL391" s="5"/>
      <c r="AM391" s="5"/>
      <c r="AN391" s="5"/>
      <c r="AO391" s="5"/>
      <c r="AP391" s="5"/>
      <c r="AQ391" s="5"/>
      <c r="AR391" s="5"/>
      <c r="AS391" s="5"/>
      <c r="AT391" s="5"/>
      <c r="AU391" s="5"/>
      <c r="AV391" s="5"/>
      <c r="AW391" s="5"/>
      <c r="AX391" s="5"/>
      <c r="AY391" s="5"/>
      <c r="AZ391" s="5"/>
      <c r="BA391" s="5"/>
    </row>
    <row r="392" spans="1:53" x14ac:dyDescent="0.25">
      <c r="A392" s="5"/>
      <c r="P392" s="5"/>
      <c r="Q392" s="5"/>
      <c r="R392" s="5"/>
      <c r="S392" s="9"/>
      <c r="T392" s="9"/>
      <c r="U392" s="5"/>
      <c r="V392" s="5"/>
      <c r="W392" s="10"/>
      <c r="X392" s="11"/>
      <c r="Y392" s="10"/>
      <c r="Z392" s="11"/>
      <c r="AA392" s="11"/>
      <c r="AB392" s="11"/>
      <c r="AC392" s="5"/>
      <c r="AD392" s="9"/>
      <c r="AE392" s="5"/>
      <c r="AF392" s="5"/>
      <c r="AG392" s="5"/>
      <c r="AH392" s="5"/>
      <c r="AI392" s="5"/>
      <c r="AJ392" s="5"/>
      <c r="AK392" s="5"/>
      <c r="AL392" s="5"/>
      <c r="AM392" s="5"/>
      <c r="AN392" s="5"/>
      <c r="AO392" s="5"/>
      <c r="AP392" s="5"/>
      <c r="AQ392" s="5"/>
      <c r="AR392" s="5"/>
      <c r="AS392" s="5"/>
      <c r="AT392" s="5"/>
      <c r="AU392" s="5"/>
      <c r="AV392" s="5"/>
      <c r="AW392" s="5"/>
      <c r="AX392" s="5"/>
      <c r="AY392" s="5"/>
      <c r="AZ392" s="5"/>
      <c r="BA392" s="5"/>
    </row>
    <row r="393" spans="1:53" x14ac:dyDescent="0.25">
      <c r="A393" s="5"/>
      <c r="P393" s="5"/>
      <c r="Q393" s="5"/>
      <c r="R393" s="5"/>
      <c r="S393" s="9"/>
      <c r="T393" s="9"/>
      <c r="U393" s="5"/>
      <c r="V393" s="5"/>
      <c r="W393" s="10"/>
      <c r="X393" s="11"/>
      <c r="Y393" s="10"/>
      <c r="Z393" s="11"/>
      <c r="AA393" s="11"/>
      <c r="AB393" s="11"/>
      <c r="AC393" s="5"/>
      <c r="AD393" s="9"/>
      <c r="AE393" s="5"/>
      <c r="AF393" s="5"/>
      <c r="AG393" s="5"/>
      <c r="AH393" s="5"/>
      <c r="AI393" s="5"/>
      <c r="AJ393" s="5"/>
      <c r="AK393" s="5"/>
      <c r="AL393" s="5"/>
      <c r="AM393" s="5"/>
      <c r="AN393" s="5"/>
      <c r="AO393" s="5"/>
      <c r="AP393" s="5"/>
      <c r="AQ393" s="5"/>
      <c r="AR393" s="5"/>
      <c r="AS393" s="5"/>
      <c r="AT393" s="5"/>
      <c r="AU393" s="5"/>
      <c r="AV393" s="5"/>
      <c r="AW393" s="5"/>
      <c r="AX393" s="5"/>
      <c r="AY393" s="5"/>
      <c r="AZ393" s="5"/>
      <c r="BA393" s="5"/>
    </row>
    <row r="394" spans="1:53" x14ac:dyDescent="0.25">
      <c r="A394" s="5"/>
      <c r="P394" s="5"/>
      <c r="Q394" s="5"/>
      <c r="R394" s="5"/>
      <c r="S394" s="9"/>
      <c r="T394" s="9"/>
      <c r="U394" s="5"/>
      <c r="V394" s="5"/>
      <c r="W394" s="10"/>
      <c r="X394" s="11"/>
      <c r="Y394" s="10"/>
      <c r="Z394" s="11"/>
      <c r="AA394" s="11"/>
      <c r="AB394" s="11"/>
      <c r="AC394" s="5"/>
      <c r="AD394" s="9"/>
      <c r="AE394" s="5"/>
      <c r="AF394" s="5"/>
      <c r="AG394" s="5"/>
      <c r="AH394" s="5"/>
      <c r="AI394" s="5"/>
      <c r="AJ394" s="5"/>
      <c r="AK394" s="5"/>
      <c r="AL394" s="5"/>
      <c r="AM394" s="5"/>
      <c r="AN394" s="5"/>
      <c r="AO394" s="5"/>
      <c r="AP394" s="5"/>
      <c r="AQ394" s="5"/>
      <c r="AR394" s="5"/>
      <c r="AS394" s="5"/>
      <c r="AT394" s="5"/>
      <c r="AU394" s="5"/>
      <c r="AV394" s="5"/>
      <c r="AW394" s="5"/>
      <c r="AX394" s="5"/>
      <c r="AY394" s="5"/>
      <c r="AZ394" s="5"/>
      <c r="BA394" s="5"/>
    </row>
    <row r="395" spans="1:53" x14ac:dyDescent="0.25">
      <c r="A395" s="5"/>
      <c r="P395" s="5"/>
      <c r="Q395" s="5"/>
      <c r="R395" s="5"/>
      <c r="S395" s="9"/>
      <c r="T395" s="9"/>
      <c r="U395" s="5"/>
      <c r="V395" s="5"/>
      <c r="W395" s="10"/>
      <c r="X395" s="11"/>
      <c r="Y395" s="10"/>
      <c r="Z395" s="11"/>
      <c r="AA395" s="11"/>
      <c r="AB395" s="11"/>
      <c r="AC395" s="5"/>
      <c r="AD395" s="9"/>
      <c r="AE395" s="5"/>
      <c r="AF395" s="5"/>
      <c r="AG395" s="5"/>
      <c r="AH395" s="5"/>
      <c r="AI395" s="5"/>
      <c r="AJ395" s="5"/>
      <c r="AK395" s="5"/>
      <c r="AL395" s="5"/>
      <c r="AM395" s="5"/>
      <c r="AN395" s="5"/>
      <c r="AO395" s="5"/>
      <c r="AP395" s="5"/>
      <c r="AQ395" s="5"/>
      <c r="AR395" s="5"/>
      <c r="AS395" s="5"/>
      <c r="AT395" s="5"/>
      <c r="AU395" s="5"/>
      <c r="AV395" s="5"/>
      <c r="AW395" s="5"/>
      <c r="AX395" s="5"/>
      <c r="AY395" s="5"/>
      <c r="AZ395" s="5"/>
      <c r="BA395" s="5"/>
    </row>
    <row r="396" spans="1:53" x14ac:dyDescent="0.25">
      <c r="A396" s="5"/>
      <c r="P396" s="5"/>
      <c r="Q396" s="5"/>
      <c r="R396" s="5"/>
      <c r="S396" s="9"/>
      <c r="T396" s="9"/>
      <c r="U396" s="5"/>
      <c r="V396" s="5"/>
      <c r="W396" s="10"/>
      <c r="X396" s="11"/>
      <c r="Y396" s="10"/>
      <c r="Z396" s="11"/>
      <c r="AA396" s="11"/>
      <c r="AB396" s="11"/>
      <c r="AC396" s="5"/>
      <c r="AD396" s="9"/>
      <c r="AE396" s="5"/>
      <c r="AF396" s="5"/>
      <c r="AG396" s="5"/>
      <c r="AH396" s="5"/>
      <c r="AI396" s="5"/>
      <c r="AJ396" s="5"/>
      <c r="AK396" s="5"/>
      <c r="AL396" s="5"/>
      <c r="AM396" s="5"/>
      <c r="AN396" s="5"/>
      <c r="AO396" s="5"/>
      <c r="AP396" s="5"/>
      <c r="AQ396" s="5"/>
      <c r="AR396" s="5"/>
      <c r="AS396" s="5"/>
      <c r="AT396" s="5"/>
      <c r="AU396" s="5"/>
      <c r="AV396" s="5"/>
      <c r="AW396" s="5"/>
      <c r="AX396" s="5"/>
      <c r="AY396" s="5"/>
      <c r="AZ396" s="5"/>
      <c r="BA396" s="5"/>
    </row>
    <row r="397" spans="1:53" x14ac:dyDescent="0.25">
      <c r="A397" s="5"/>
      <c r="P397" s="5"/>
      <c r="Q397" s="5"/>
      <c r="R397" s="5"/>
      <c r="S397" s="9"/>
      <c r="T397" s="9"/>
      <c r="U397" s="5"/>
      <c r="V397" s="5"/>
      <c r="W397" s="10"/>
      <c r="X397" s="11"/>
      <c r="Y397" s="10"/>
      <c r="Z397" s="11"/>
      <c r="AA397" s="11"/>
      <c r="AB397" s="11"/>
      <c r="AC397" s="5"/>
      <c r="AD397" s="9"/>
      <c r="AE397" s="5"/>
      <c r="AF397" s="5"/>
      <c r="AG397" s="5"/>
      <c r="AH397" s="5"/>
      <c r="AI397" s="5"/>
      <c r="AJ397" s="5"/>
      <c r="AK397" s="5"/>
      <c r="AL397" s="5"/>
      <c r="AM397" s="5"/>
      <c r="AN397" s="5"/>
      <c r="AO397" s="5"/>
      <c r="AP397" s="5"/>
      <c r="AQ397" s="5"/>
      <c r="AR397" s="5"/>
      <c r="AS397" s="5"/>
      <c r="AT397" s="5"/>
      <c r="AU397" s="5"/>
      <c r="AV397" s="5"/>
      <c r="AW397" s="5"/>
      <c r="AX397" s="5"/>
      <c r="AY397" s="5"/>
      <c r="AZ397" s="5"/>
      <c r="BA397" s="5"/>
    </row>
    <row r="398" spans="1:53" x14ac:dyDescent="0.25">
      <c r="A398" s="5"/>
      <c r="P398" s="5"/>
      <c r="Q398" s="5"/>
      <c r="R398" s="5"/>
      <c r="S398" s="9"/>
      <c r="T398" s="9"/>
      <c r="U398" s="5"/>
      <c r="V398" s="5"/>
      <c r="W398" s="10"/>
      <c r="X398" s="11"/>
      <c r="Y398" s="10"/>
      <c r="Z398" s="11"/>
      <c r="AA398" s="11"/>
      <c r="AB398" s="11"/>
      <c r="AC398" s="5"/>
      <c r="AD398" s="9"/>
      <c r="AE398" s="5"/>
      <c r="AF398" s="5"/>
      <c r="AG398" s="5"/>
      <c r="AH398" s="5"/>
      <c r="AI398" s="5"/>
      <c r="AJ398" s="5"/>
      <c r="AK398" s="5"/>
      <c r="AL398" s="5"/>
      <c r="AM398" s="5"/>
      <c r="AN398" s="5"/>
      <c r="AO398" s="5"/>
      <c r="AP398" s="5"/>
      <c r="AQ398" s="5"/>
      <c r="AR398" s="5"/>
      <c r="AS398" s="5"/>
      <c r="AT398" s="5"/>
      <c r="AU398" s="5"/>
      <c r="AV398" s="5"/>
      <c r="AW398" s="5"/>
      <c r="AX398" s="5"/>
      <c r="AY398" s="5"/>
      <c r="AZ398" s="5"/>
      <c r="BA398" s="5"/>
    </row>
    <row r="399" spans="1:53" x14ac:dyDescent="0.25">
      <c r="A399" s="5"/>
      <c r="P399" s="5"/>
      <c r="Q399" s="5"/>
      <c r="R399" s="5"/>
      <c r="S399" s="9"/>
      <c r="T399" s="9"/>
      <c r="U399" s="5"/>
      <c r="V399" s="5"/>
      <c r="W399" s="10"/>
      <c r="X399" s="11"/>
      <c r="Y399" s="10"/>
      <c r="Z399" s="11"/>
      <c r="AA399" s="11"/>
      <c r="AB399" s="11"/>
      <c r="AC399" s="5"/>
      <c r="AD399" s="9"/>
      <c r="AE399" s="5"/>
      <c r="AF399" s="5"/>
      <c r="AG399" s="5"/>
      <c r="AH399" s="5"/>
      <c r="AI399" s="5"/>
      <c r="AJ399" s="5"/>
      <c r="AK399" s="5"/>
      <c r="AL399" s="5"/>
      <c r="AM399" s="5"/>
      <c r="AN399" s="5"/>
      <c r="AO399" s="5"/>
      <c r="AP399" s="5"/>
      <c r="AQ399" s="5"/>
      <c r="AR399" s="5"/>
      <c r="AS399" s="5"/>
      <c r="AT399" s="5"/>
      <c r="AU399" s="5"/>
      <c r="AV399" s="5"/>
      <c r="AW399" s="5"/>
      <c r="AX399" s="5"/>
      <c r="AY399" s="5"/>
      <c r="AZ399" s="5"/>
      <c r="BA399" s="5"/>
    </row>
    <row r="400" spans="1:53" x14ac:dyDescent="0.25">
      <c r="A400" s="5"/>
      <c r="P400" s="5"/>
      <c r="Q400" s="5"/>
      <c r="R400" s="5"/>
      <c r="S400" s="9"/>
      <c r="T400" s="9"/>
      <c r="U400" s="5"/>
      <c r="V400" s="5"/>
      <c r="W400" s="10"/>
      <c r="X400" s="11"/>
      <c r="Y400" s="10"/>
      <c r="Z400" s="11"/>
      <c r="AA400" s="11"/>
      <c r="AB400" s="11"/>
      <c r="AC400" s="5"/>
      <c r="AD400" s="9"/>
      <c r="AE400" s="5"/>
      <c r="AF400" s="5"/>
      <c r="AG400" s="5"/>
      <c r="AH400" s="5"/>
      <c r="AI400" s="5"/>
      <c r="AJ400" s="5"/>
      <c r="AK400" s="5"/>
      <c r="AL400" s="5"/>
      <c r="AM400" s="5"/>
      <c r="AN400" s="5"/>
      <c r="AO400" s="5"/>
      <c r="AP400" s="5"/>
      <c r="AQ400" s="5"/>
      <c r="AR400" s="5"/>
      <c r="AS400" s="5"/>
      <c r="AT400" s="5"/>
      <c r="AU400" s="5"/>
      <c r="AV400" s="5"/>
      <c r="AW400" s="5"/>
      <c r="AX400" s="5"/>
      <c r="AY400" s="5"/>
      <c r="AZ400" s="5"/>
      <c r="BA400" s="5"/>
    </row>
    <row r="401" spans="1:53" x14ac:dyDescent="0.25">
      <c r="A401" s="5"/>
      <c r="P401" s="5"/>
      <c r="Q401" s="5"/>
      <c r="R401" s="5"/>
      <c r="S401" s="9"/>
      <c r="T401" s="9"/>
      <c r="U401" s="5"/>
      <c r="V401" s="5"/>
      <c r="W401" s="10"/>
      <c r="X401" s="11"/>
      <c r="Y401" s="10"/>
      <c r="Z401" s="11"/>
      <c r="AA401" s="11"/>
      <c r="AB401" s="11"/>
      <c r="AC401" s="5"/>
      <c r="AD401" s="9"/>
      <c r="AE401" s="5"/>
      <c r="AF401" s="5"/>
      <c r="AG401" s="5"/>
      <c r="AH401" s="5"/>
      <c r="AI401" s="5"/>
      <c r="AJ401" s="5"/>
      <c r="AK401" s="5"/>
      <c r="AL401" s="5"/>
      <c r="AM401" s="5"/>
      <c r="AN401" s="5"/>
      <c r="AO401" s="5"/>
      <c r="AP401" s="5"/>
      <c r="AQ401" s="5"/>
      <c r="AR401" s="5"/>
      <c r="AS401" s="5"/>
      <c r="AT401" s="5"/>
      <c r="AU401" s="5"/>
      <c r="AV401" s="5"/>
      <c r="AW401" s="5"/>
      <c r="AX401" s="5"/>
      <c r="AY401" s="5"/>
      <c r="AZ401" s="5"/>
      <c r="BA401" s="5"/>
    </row>
    <row r="402" spans="1:53" x14ac:dyDescent="0.25">
      <c r="A402" s="5"/>
      <c r="P402" s="5"/>
      <c r="Q402" s="5"/>
      <c r="R402" s="5"/>
      <c r="S402" s="9"/>
      <c r="T402" s="9"/>
      <c r="U402" s="5"/>
      <c r="V402" s="5"/>
      <c r="W402" s="10"/>
      <c r="X402" s="11"/>
      <c r="Y402" s="10"/>
      <c r="Z402" s="11"/>
      <c r="AA402" s="11"/>
      <c r="AB402" s="11"/>
      <c r="AC402" s="5"/>
      <c r="AD402" s="9"/>
      <c r="AE402" s="5"/>
      <c r="AF402" s="5"/>
      <c r="AG402" s="5"/>
      <c r="AH402" s="5"/>
      <c r="AI402" s="5"/>
      <c r="AJ402" s="5"/>
      <c r="AK402" s="5"/>
      <c r="AL402" s="5"/>
      <c r="AM402" s="5"/>
      <c r="AN402" s="5"/>
      <c r="AO402" s="5"/>
      <c r="AP402" s="5"/>
      <c r="AQ402" s="5"/>
      <c r="AR402" s="5"/>
      <c r="AS402" s="5"/>
      <c r="AT402" s="5"/>
      <c r="AU402" s="5"/>
      <c r="AV402" s="5"/>
      <c r="AW402" s="5"/>
      <c r="AX402" s="5"/>
      <c r="AY402" s="5"/>
      <c r="AZ402" s="5"/>
      <c r="BA402" s="5"/>
    </row>
    <row r="403" spans="1:53" x14ac:dyDescent="0.25">
      <c r="A403" s="5"/>
      <c r="P403" s="5"/>
      <c r="Q403" s="5"/>
      <c r="R403" s="5"/>
      <c r="S403" s="9"/>
      <c r="T403" s="9"/>
      <c r="U403" s="5"/>
      <c r="V403" s="5"/>
      <c r="W403" s="10"/>
      <c r="X403" s="11"/>
      <c r="Y403" s="10"/>
      <c r="Z403" s="11"/>
      <c r="AA403" s="11"/>
      <c r="AB403" s="11"/>
      <c r="AC403" s="5"/>
      <c r="AD403" s="9"/>
      <c r="AE403" s="5"/>
      <c r="AF403" s="5"/>
      <c r="AG403" s="5"/>
      <c r="AH403" s="5"/>
      <c r="AI403" s="5"/>
      <c r="AJ403" s="5"/>
      <c r="AK403" s="5"/>
      <c r="AL403" s="5"/>
      <c r="AM403" s="5"/>
      <c r="AN403" s="5"/>
      <c r="AO403" s="5"/>
      <c r="AP403" s="5"/>
      <c r="AQ403" s="5"/>
      <c r="AR403" s="5"/>
      <c r="AS403" s="5"/>
      <c r="AT403" s="5"/>
      <c r="AU403" s="5"/>
      <c r="AV403" s="5"/>
      <c r="AW403" s="5"/>
      <c r="AX403" s="5"/>
      <c r="AY403" s="5"/>
      <c r="AZ403" s="5"/>
      <c r="BA403" s="5"/>
    </row>
    <row r="404" spans="1:53" x14ac:dyDescent="0.25">
      <c r="A404" s="5"/>
      <c r="P404" s="5"/>
      <c r="Q404" s="5"/>
      <c r="R404" s="5"/>
      <c r="S404" s="9"/>
      <c r="T404" s="9"/>
      <c r="U404" s="5"/>
      <c r="V404" s="5"/>
      <c r="W404" s="10"/>
      <c r="X404" s="11"/>
      <c r="Y404" s="10"/>
      <c r="Z404" s="11"/>
      <c r="AA404" s="11"/>
      <c r="AB404" s="11"/>
      <c r="AC404" s="5"/>
      <c r="AD404" s="9"/>
      <c r="AE404" s="5"/>
      <c r="AF404" s="5"/>
      <c r="AG404" s="5"/>
      <c r="AH404" s="5"/>
      <c r="AI404" s="5"/>
      <c r="AJ404" s="5"/>
      <c r="AK404" s="5"/>
      <c r="AL404" s="5"/>
      <c r="AM404" s="5"/>
      <c r="AN404" s="5"/>
      <c r="AO404" s="5"/>
      <c r="AP404" s="5"/>
      <c r="AQ404" s="5"/>
      <c r="AR404" s="5"/>
      <c r="AS404" s="5"/>
      <c r="AT404" s="5"/>
      <c r="AU404" s="5"/>
      <c r="AV404" s="5"/>
      <c r="AW404" s="5"/>
      <c r="AX404" s="5"/>
      <c r="AY404" s="5"/>
      <c r="AZ404" s="5"/>
      <c r="BA404" s="5"/>
    </row>
    <row r="405" spans="1:53" x14ac:dyDescent="0.25">
      <c r="A405" s="5"/>
      <c r="P405" s="5"/>
      <c r="Q405" s="5"/>
      <c r="R405" s="5"/>
      <c r="S405" s="9"/>
      <c r="T405" s="9"/>
      <c r="U405" s="5"/>
      <c r="V405" s="5"/>
      <c r="W405" s="10"/>
      <c r="X405" s="11"/>
      <c r="Y405" s="10"/>
      <c r="Z405" s="11"/>
      <c r="AA405" s="11"/>
      <c r="AB405" s="11"/>
      <c r="AC405" s="5"/>
      <c r="AD405" s="9"/>
      <c r="AE405" s="5"/>
      <c r="AF405" s="5"/>
      <c r="AG405" s="5"/>
      <c r="AH405" s="5"/>
      <c r="AI405" s="5"/>
      <c r="AJ405" s="5"/>
      <c r="AK405" s="5"/>
      <c r="AL405" s="5"/>
      <c r="AM405" s="5"/>
      <c r="AN405" s="5"/>
      <c r="AO405" s="5"/>
      <c r="AP405" s="5"/>
      <c r="AQ405" s="5"/>
      <c r="AR405" s="5"/>
      <c r="AS405" s="5"/>
      <c r="AT405" s="5"/>
      <c r="AU405" s="5"/>
      <c r="AV405" s="5"/>
      <c r="AW405" s="5"/>
      <c r="AX405" s="5"/>
      <c r="AY405" s="5"/>
      <c r="AZ405" s="5"/>
      <c r="BA405" s="5"/>
    </row>
    <row r="406" spans="1:53" x14ac:dyDescent="0.25">
      <c r="A406" s="5"/>
      <c r="P406" s="5"/>
      <c r="Q406" s="5"/>
      <c r="R406" s="5"/>
      <c r="S406" s="9"/>
      <c r="T406" s="9"/>
      <c r="U406" s="5"/>
      <c r="V406" s="5"/>
      <c r="W406" s="10"/>
      <c r="X406" s="11"/>
      <c r="Y406" s="10"/>
      <c r="Z406" s="11"/>
      <c r="AA406" s="11"/>
      <c r="AB406" s="11"/>
      <c r="AC406" s="5"/>
      <c r="AD406" s="9"/>
      <c r="AE406" s="5"/>
      <c r="AF406" s="5"/>
      <c r="AG406" s="5"/>
      <c r="AH406" s="5"/>
      <c r="AI406" s="5"/>
      <c r="AJ406" s="5"/>
      <c r="AK406" s="5"/>
      <c r="AL406" s="5"/>
      <c r="AM406" s="5"/>
      <c r="AN406" s="5"/>
      <c r="AO406" s="5"/>
      <c r="AP406" s="5"/>
      <c r="AQ406" s="5"/>
      <c r="AR406" s="5"/>
      <c r="AS406" s="5"/>
      <c r="AT406" s="5"/>
      <c r="AU406" s="5"/>
      <c r="AV406" s="5"/>
      <c r="AW406" s="5"/>
      <c r="AX406" s="5"/>
      <c r="AY406" s="5"/>
      <c r="AZ406" s="5"/>
      <c r="BA406" s="5"/>
    </row>
    <row r="407" spans="1:53" x14ac:dyDescent="0.25">
      <c r="A407" s="5"/>
      <c r="P407" s="5"/>
      <c r="Q407" s="5"/>
      <c r="R407" s="5"/>
      <c r="S407" s="9"/>
      <c r="T407" s="9"/>
      <c r="U407" s="5"/>
      <c r="V407" s="5"/>
      <c r="W407" s="10"/>
      <c r="X407" s="11"/>
      <c r="Y407" s="10"/>
      <c r="Z407" s="11"/>
      <c r="AA407" s="11"/>
      <c r="AB407" s="11"/>
      <c r="AC407" s="5"/>
      <c r="AD407" s="9"/>
      <c r="AE407" s="5"/>
      <c r="AF407" s="5"/>
      <c r="AG407" s="5"/>
      <c r="AH407" s="5"/>
      <c r="AI407" s="5"/>
      <c r="AJ407" s="5"/>
      <c r="AK407" s="5"/>
      <c r="AL407" s="5"/>
      <c r="AM407" s="5"/>
      <c r="AN407" s="5"/>
      <c r="AO407" s="5"/>
      <c r="AP407" s="5"/>
      <c r="AQ407" s="5"/>
      <c r="AR407" s="5"/>
      <c r="AS407" s="5"/>
      <c r="AT407" s="5"/>
      <c r="AU407" s="5"/>
      <c r="AV407" s="5"/>
      <c r="AW407" s="5"/>
      <c r="AX407" s="5"/>
      <c r="AY407" s="5"/>
      <c r="AZ407" s="5"/>
      <c r="BA407" s="5"/>
    </row>
    <row r="408" spans="1:53" x14ac:dyDescent="0.25">
      <c r="A408" s="5"/>
      <c r="P408" s="5"/>
      <c r="Q408" s="5"/>
      <c r="R408" s="5"/>
      <c r="S408" s="9"/>
      <c r="T408" s="9"/>
      <c r="U408" s="5"/>
      <c r="V408" s="5"/>
      <c r="W408" s="10"/>
      <c r="X408" s="11"/>
      <c r="Y408" s="10"/>
      <c r="Z408" s="11"/>
      <c r="AA408" s="11"/>
      <c r="AB408" s="11"/>
      <c r="AC408" s="5"/>
      <c r="AD408" s="9"/>
      <c r="AE408" s="5"/>
      <c r="AF408" s="5"/>
      <c r="AG408" s="5"/>
      <c r="AH408" s="5"/>
      <c r="AI408" s="5"/>
      <c r="AJ408" s="5"/>
      <c r="AK408" s="5"/>
      <c r="AL408" s="5"/>
      <c r="AM408" s="5"/>
      <c r="AN408" s="5"/>
      <c r="AO408" s="5"/>
      <c r="AP408" s="5"/>
      <c r="AQ408" s="5"/>
      <c r="AR408" s="5"/>
      <c r="AS408" s="5"/>
      <c r="AT408" s="5"/>
      <c r="AU408" s="5"/>
      <c r="AV408" s="5"/>
      <c r="AW408" s="5"/>
      <c r="AX408" s="5"/>
      <c r="AY408" s="5"/>
      <c r="AZ408" s="5"/>
      <c r="BA408" s="5"/>
    </row>
    <row r="409" spans="1:53" x14ac:dyDescent="0.25">
      <c r="A409" s="5"/>
      <c r="P409" s="5"/>
      <c r="Q409" s="5"/>
      <c r="R409" s="5"/>
      <c r="S409" s="9"/>
      <c r="T409" s="9"/>
      <c r="U409" s="5"/>
      <c r="V409" s="5"/>
      <c r="W409" s="10"/>
      <c r="X409" s="11"/>
      <c r="Y409" s="10"/>
      <c r="Z409" s="11"/>
      <c r="AA409" s="11"/>
      <c r="AB409" s="11"/>
      <c r="AC409" s="5"/>
      <c r="AD409" s="9"/>
      <c r="AE409" s="5"/>
      <c r="AF409" s="5"/>
      <c r="AG409" s="5"/>
      <c r="AH409" s="5"/>
      <c r="AI409" s="5"/>
      <c r="AJ409" s="5"/>
      <c r="AK409" s="5"/>
      <c r="AL409" s="5"/>
      <c r="AM409" s="5"/>
      <c r="AN409" s="5"/>
      <c r="AO409" s="5"/>
      <c r="AP409" s="5"/>
      <c r="AQ409" s="5"/>
      <c r="AR409" s="5"/>
      <c r="AS409" s="5"/>
      <c r="AT409" s="5"/>
      <c r="AU409" s="5"/>
      <c r="AV409" s="5"/>
      <c r="AW409" s="5"/>
      <c r="AX409" s="5"/>
      <c r="AY409" s="5"/>
      <c r="AZ409" s="5"/>
      <c r="BA409" s="5"/>
    </row>
    <row r="410" spans="1:53" x14ac:dyDescent="0.25">
      <c r="A410" s="5"/>
      <c r="P410" s="5"/>
      <c r="Q410" s="5"/>
      <c r="R410" s="5"/>
      <c r="S410" s="9"/>
      <c r="T410" s="9"/>
      <c r="U410" s="5"/>
      <c r="V410" s="5"/>
      <c r="W410" s="10"/>
      <c r="X410" s="11"/>
      <c r="Y410" s="10"/>
      <c r="Z410" s="11"/>
      <c r="AA410" s="11"/>
      <c r="AB410" s="11"/>
      <c r="AC410" s="5"/>
      <c r="AD410" s="9"/>
      <c r="AE410" s="5"/>
      <c r="AF410" s="5"/>
      <c r="AG410" s="5"/>
      <c r="AH410" s="5"/>
      <c r="AI410" s="5"/>
      <c r="AJ410" s="5"/>
      <c r="AK410" s="5"/>
      <c r="AL410" s="5"/>
      <c r="AM410" s="5"/>
      <c r="AN410" s="5"/>
      <c r="AO410" s="5"/>
      <c r="AP410" s="5"/>
      <c r="AQ410" s="5"/>
      <c r="AR410" s="5"/>
      <c r="AS410" s="5"/>
      <c r="AT410" s="5"/>
      <c r="AU410" s="5"/>
      <c r="AV410" s="5"/>
      <c r="AW410" s="5"/>
      <c r="AX410" s="5"/>
      <c r="AY410" s="5"/>
      <c r="AZ410" s="5"/>
      <c r="BA410" s="5"/>
    </row>
    <row r="411" spans="1:53" x14ac:dyDescent="0.25">
      <c r="A411" s="5"/>
      <c r="P411" s="5"/>
      <c r="Q411" s="5"/>
      <c r="R411" s="5"/>
      <c r="S411" s="9"/>
      <c r="T411" s="9"/>
      <c r="U411" s="5"/>
      <c r="V411" s="5"/>
      <c r="W411" s="10"/>
      <c r="X411" s="11"/>
      <c r="Y411" s="10"/>
      <c r="Z411" s="11"/>
      <c r="AA411" s="11"/>
      <c r="AB411" s="11"/>
      <c r="AC411" s="5"/>
      <c r="AD411" s="9"/>
      <c r="AE411" s="5"/>
      <c r="AF411" s="5"/>
      <c r="AG411" s="5"/>
      <c r="AH411" s="5"/>
      <c r="AI411" s="5"/>
      <c r="AJ411" s="5"/>
      <c r="AK411" s="5"/>
      <c r="AL411" s="5"/>
      <c r="AM411" s="5"/>
      <c r="AN411" s="5"/>
      <c r="AO411" s="5"/>
      <c r="AP411" s="5"/>
      <c r="AQ411" s="5"/>
      <c r="AR411" s="5"/>
      <c r="AS411" s="5"/>
      <c r="AT411" s="5"/>
      <c r="AU411" s="5"/>
      <c r="AV411" s="5"/>
      <c r="AW411" s="5"/>
      <c r="AX411" s="5"/>
      <c r="AY411" s="5"/>
      <c r="AZ411" s="5"/>
      <c r="BA411" s="5"/>
    </row>
    <row r="412" spans="1:53" x14ac:dyDescent="0.25">
      <c r="A412" s="5"/>
      <c r="P412" s="5"/>
      <c r="Q412" s="5"/>
      <c r="R412" s="5"/>
      <c r="S412" s="9"/>
      <c r="T412" s="9"/>
      <c r="U412" s="5"/>
      <c r="V412" s="5"/>
      <c r="W412" s="10"/>
      <c r="X412" s="11"/>
      <c r="Y412" s="10"/>
      <c r="Z412" s="11"/>
      <c r="AA412" s="11"/>
      <c r="AB412" s="11"/>
      <c r="AC412" s="5"/>
      <c r="AD412" s="9"/>
      <c r="AE412" s="5"/>
      <c r="AF412" s="5"/>
      <c r="AG412" s="5"/>
      <c r="AH412" s="5"/>
      <c r="AI412" s="5"/>
      <c r="AJ412" s="5"/>
      <c r="AK412" s="5"/>
      <c r="AL412" s="5"/>
      <c r="AM412" s="5"/>
      <c r="AN412" s="5"/>
      <c r="AO412" s="5"/>
      <c r="AP412" s="5"/>
      <c r="AQ412" s="5"/>
      <c r="AR412" s="5"/>
      <c r="AS412" s="5"/>
      <c r="AT412" s="5"/>
      <c r="AU412" s="5"/>
      <c r="AV412" s="5"/>
      <c r="AW412" s="5"/>
      <c r="AX412" s="5"/>
      <c r="AY412" s="5"/>
      <c r="AZ412" s="5"/>
      <c r="BA412" s="5"/>
    </row>
    <row r="413" spans="1:53" x14ac:dyDescent="0.25">
      <c r="A413" s="5"/>
      <c r="P413" s="5"/>
      <c r="Q413" s="5"/>
      <c r="R413" s="5"/>
      <c r="S413" s="9"/>
      <c r="T413" s="9"/>
      <c r="U413" s="5"/>
      <c r="V413" s="5"/>
      <c r="W413" s="10"/>
      <c r="X413" s="11"/>
      <c r="Y413" s="10"/>
      <c r="Z413" s="11"/>
      <c r="AA413" s="11"/>
      <c r="AB413" s="11"/>
      <c r="AC413" s="5"/>
      <c r="AD413" s="9"/>
      <c r="AE413" s="5"/>
      <c r="AF413" s="5"/>
      <c r="AG413" s="5"/>
      <c r="AH413" s="5"/>
      <c r="AI413" s="5"/>
      <c r="AJ413" s="5"/>
      <c r="AK413" s="5"/>
      <c r="AL413" s="5"/>
      <c r="AM413" s="5"/>
      <c r="AN413" s="5"/>
      <c r="AO413" s="5"/>
      <c r="AP413" s="5"/>
      <c r="AQ413" s="5"/>
      <c r="AR413" s="5"/>
      <c r="AS413" s="5"/>
      <c r="AT413" s="5"/>
      <c r="AU413" s="5"/>
      <c r="AV413" s="5"/>
      <c r="AW413" s="5"/>
      <c r="AX413" s="5"/>
      <c r="AY413" s="5"/>
      <c r="AZ413" s="5"/>
      <c r="BA413" s="5"/>
    </row>
    <row r="414" spans="1:53" x14ac:dyDescent="0.25">
      <c r="A414" s="5"/>
      <c r="P414" s="5"/>
      <c r="Q414" s="5"/>
      <c r="R414" s="5"/>
      <c r="S414" s="9"/>
      <c r="T414" s="9"/>
      <c r="U414" s="5"/>
      <c r="V414" s="5"/>
      <c r="W414" s="10"/>
      <c r="X414" s="11"/>
      <c r="Y414" s="10"/>
      <c r="Z414" s="11"/>
      <c r="AA414" s="11"/>
      <c r="AB414" s="11"/>
      <c r="AC414" s="5"/>
      <c r="AD414" s="9"/>
      <c r="AE414" s="5"/>
      <c r="AF414" s="5"/>
      <c r="AG414" s="5"/>
      <c r="AH414" s="5"/>
      <c r="AI414" s="5"/>
      <c r="AJ414" s="5"/>
      <c r="AK414" s="5"/>
      <c r="AL414" s="5"/>
      <c r="AM414" s="5"/>
      <c r="AN414" s="5"/>
      <c r="AO414" s="5"/>
      <c r="AP414" s="5"/>
      <c r="AQ414" s="5"/>
      <c r="AR414" s="5"/>
      <c r="AS414" s="5"/>
      <c r="AT414" s="5"/>
      <c r="AU414" s="5"/>
      <c r="AV414" s="5"/>
      <c r="AW414" s="5"/>
      <c r="AX414" s="5"/>
      <c r="AY414" s="5"/>
      <c r="AZ414" s="5"/>
      <c r="BA414" s="5"/>
    </row>
    <row r="415" spans="1:53" x14ac:dyDescent="0.25">
      <c r="A415" s="5"/>
      <c r="P415" s="5"/>
      <c r="Q415" s="5"/>
      <c r="R415" s="5"/>
      <c r="S415" s="9"/>
      <c r="T415" s="9"/>
      <c r="U415" s="5"/>
      <c r="V415" s="5"/>
      <c r="W415" s="10"/>
      <c r="X415" s="11"/>
      <c r="Y415" s="10"/>
      <c r="Z415" s="11"/>
      <c r="AA415" s="11"/>
      <c r="AB415" s="11"/>
      <c r="AC415" s="5"/>
      <c r="AD415" s="9"/>
      <c r="AE415" s="5"/>
      <c r="AF415" s="5"/>
      <c r="AG415" s="5"/>
      <c r="AH415" s="5"/>
      <c r="AI415" s="5"/>
      <c r="AJ415" s="5"/>
      <c r="AK415" s="5"/>
      <c r="AL415" s="5"/>
      <c r="AM415" s="5"/>
      <c r="AN415" s="5"/>
      <c r="AO415" s="5"/>
      <c r="AP415" s="5"/>
      <c r="AQ415" s="5"/>
      <c r="AR415" s="5"/>
      <c r="AS415" s="5"/>
      <c r="AT415" s="5"/>
      <c r="AU415" s="5"/>
      <c r="AV415" s="5"/>
      <c r="AW415" s="5"/>
      <c r="AX415" s="5"/>
      <c r="AY415" s="5"/>
      <c r="AZ415" s="5"/>
      <c r="BA415" s="5"/>
    </row>
    <row r="416" spans="1:53" x14ac:dyDescent="0.25">
      <c r="A416" s="5"/>
      <c r="P416" s="5">
        <v>56</v>
      </c>
      <c r="Q416" s="5"/>
      <c r="R416" s="5"/>
      <c r="S416" s="9"/>
      <c r="T416" s="9"/>
      <c r="U416" s="18"/>
      <c r="V416" s="5"/>
      <c r="W416" s="10"/>
      <c r="X416" s="11"/>
      <c r="Y416" s="10"/>
      <c r="Z416" s="11"/>
      <c r="AA416" s="11"/>
      <c r="AB416" s="11"/>
      <c r="AC416" s="5"/>
      <c r="AD416" s="9"/>
      <c r="AE416" s="5"/>
      <c r="AF416" s="5"/>
      <c r="AG416" s="5"/>
      <c r="AH416" s="5"/>
      <c r="AI416" s="5"/>
      <c r="AJ416" s="5"/>
      <c r="AK416" s="5"/>
      <c r="AL416" s="5"/>
      <c r="AM416" s="5"/>
      <c r="AN416" s="5"/>
      <c r="AO416" s="5"/>
      <c r="AP416" s="5"/>
      <c r="AQ416" s="5"/>
      <c r="AR416" s="5"/>
      <c r="AS416" s="5"/>
      <c r="AT416" s="5"/>
      <c r="AU416" s="5"/>
      <c r="AV416" s="5"/>
      <c r="AW416" s="5"/>
      <c r="AX416" s="5"/>
      <c r="AY416" s="5"/>
      <c r="AZ416" s="5"/>
      <c r="BA416" s="5"/>
    </row>
    <row r="417" spans="1:53" x14ac:dyDescent="0.25">
      <c r="A417" s="5"/>
      <c r="P417" s="5">
        <v>56</v>
      </c>
      <c r="Q417" s="5"/>
      <c r="R417" s="5"/>
      <c r="S417" s="9"/>
      <c r="T417" s="9"/>
      <c r="U417" s="18"/>
      <c r="V417" s="5"/>
      <c r="W417" s="10"/>
      <c r="X417" s="11"/>
      <c r="Y417" s="10"/>
      <c r="Z417" s="11"/>
      <c r="AA417" s="11"/>
      <c r="AB417" s="11"/>
      <c r="AC417" s="5"/>
      <c r="AD417" s="9"/>
      <c r="AE417" s="5"/>
      <c r="AF417" s="5"/>
      <c r="AG417" s="5"/>
      <c r="AH417" s="5"/>
      <c r="AI417" s="5"/>
      <c r="AJ417" s="5"/>
      <c r="AK417" s="5"/>
      <c r="AL417" s="5"/>
      <c r="AM417" s="5"/>
      <c r="AN417" s="5"/>
      <c r="AO417" s="5"/>
      <c r="AP417" s="5"/>
      <c r="AQ417" s="5"/>
      <c r="AR417" s="5"/>
      <c r="AS417" s="5"/>
      <c r="AT417" s="5"/>
      <c r="AU417" s="5"/>
      <c r="AV417" s="5"/>
      <c r="AW417" s="5"/>
      <c r="AX417" s="5"/>
      <c r="AY417" s="5"/>
      <c r="AZ417" s="5"/>
      <c r="BA417" s="5"/>
    </row>
    <row r="418" spans="1:53" x14ac:dyDescent="0.25">
      <c r="A418" s="5"/>
      <c r="P418" s="5">
        <v>56</v>
      </c>
      <c r="Q418" s="5"/>
      <c r="R418" s="5"/>
      <c r="S418" s="9"/>
      <c r="T418" s="9"/>
      <c r="U418" s="18"/>
      <c r="V418" s="5"/>
      <c r="W418" s="10"/>
      <c r="X418" s="11"/>
      <c r="Y418" s="10"/>
      <c r="Z418" s="11"/>
      <c r="AA418" s="11"/>
      <c r="AB418" s="11"/>
      <c r="AC418" s="5"/>
      <c r="AD418" s="9"/>
      <c r="AE418" s="5"/>
      <c r="AF418" s="5"/>
      <c r="AG418" s="5"/>
      <c r="AH418" s="5"/>
      <c r="AI418" s="5"/>
      <c r="AJ418" s="5"/>
      <c r="AK418" s="5"/>
      <c r="AL418" s="5"/>
      <c r="AM418" s="5"/>
      <c r="AN418" s="5"/>
      <c r="AO418" s="5"/>
      <c r="AP418" s="5"/>
      <c r="AQ418" s="5"/>
      <c r="AR418" s="5"/>
      <c r="AS418" s="5"/>
      <c r="AT418" s="5"/>
      <c r="AU418" s="5"/>
      <c r="AV418" s="5"/>
      <c r="AW418" s="5"/>
      <c r="AX418" s="5"/>
      <c r="AY418" s="5"/>
      <c r="AZ418" s="5"/>
      <c r="BA418" s="5"/>
    </row>
    <row r="419" spans="1:53" x14ac:dyDescent="0.25">
      <c r="A419" s="5"/>
      <c r="P419" s="5">
        <v>56</v>
      </c>
      <c r="Q419" s="5"/>
      <c r="R419" s="5"/>
      <c r="S419" s="9"/>
      <c r="T419" s="9"/>
      <c r="U419" s="18"/>
      <c r="V419" s="5"/>
      <c r="W419" s="10"/>
      <c r="X419" s="11"/>
      <c r="Y419" s="10"/>
      <c r="Z419" s="11"/>
      <c r="AA419" s="11"/>
      <c r="AB419" s="11"/>
      <c r="AC419" s="5"/>
      <c r="AD419" s="9"/>
      <c r="AE419" s="5"/>
      <c r="AF419" s="5"/>
      <c r="AG419" s="5"/>
      <c r="AH419" s="5"/>
      <c r="AI419" s="5"/>
      <c r="AJ419" s="5"/>
      <c r="AK419" s="5"/>
      <c r="AL419" s="5"/>
      <c r="AM419" s="5"/>
      <c r="AN419" s="5"/>
      <c r="AO419" s="5"/>
      <c r="AP419" s="5"/>
      <c r="AQ419" s="5"/>
      <c r="AR419" s="5"/>
      <c r="AS419" s="5"/>
      <c r="AT419" s="5"/>
      <c r="AU419" s="5"/>
      <c r="AV419" s="5"/>
      <c r="AW419" s="5"/>
      <c r="AX419" s="5"/>
      <c r="AY419" s="5"/>
      <c r="AZ419" s="5"/>
      <c r="BA419" s="5"/>
    </row>
    <row r="420" spans="1:53" x14ac:dyDescent="0.25">
      <c r="A420" s="5"/>
      <c r="P420" s="5">
        <v>54</v>
      </c>
      <c r="Q420" s="5"/>
      <c r="R420" s="5"/>
      <c r="S420" s="9"/>
      <c r="T420" s="9"/>
      <c r="U420" s="18"/>
      <c r="V420" s="5"/>
      <c r="W420" s="10"/>
      <c r="X420" s="11"/>
      <c r="Y420" s="10"/>
      <c r="Z420" s="11"/>
      <c r="AA420" s="11"/>
      <c r="AB420" s="11"/>
      <c r="AC420" s="5"/>
      <c r="AD420" s="9"/>
      <c r="AE420" s="5"/>
      <c r="AF420" s="5"/>
      <c r="AG420" s="5"/>
      <c r="AH420" s="5"/>
      <c r="AI420" s="5"/>
      <c r="AJ420" s="5"/>
      <c r="AK420" s="5"/>
      <c r="AL420" s="5"/>
      <c r="AM420" s="5"/>
      <c r="AN420" s="5"/>
      <c r="AO420" s="5"/>
      <c r="AP420" s="5"/>
      <c r="AQ420" s="5"/>
      <c r="AR420" s="5"/>
      <c r="AS420" s="5"/>
      <c r="AT420" s="5"/>
      <c r="AU420" s="5"/>
      <c r="AV420" s="5"/>
      <c r="AW420" s="5"/>
      <c r="AX420" s="5"/>
      <c r="AY420" s="5"/>
      <c r="AZ420" s="5"/>
      <c r="BA420" s="5"/>
    </row>
    <row r="421" spans="1:53" x14ac:dyDescent="0.25">
      <c r="A421" s="5"/>
      <c r="P421" s="5">
        <v>54</v>
      </c>
      <c r="Q421" s="5"/>
      <c r="R421" s="5"/>
      <c r="S421" s="9"/>
      <c r="T421" s="9"/>
      <c r="U421" s="18"/>
      <c r="V421" s="5"/>
      <c r="W421" s="10"/>
      <c r="X421" s="11"/>
      <c r="Y421" s="10"/>
      <c r="Z421" s="11"/>
      <c r="AA421" s="11"/>
      <c r="AB421" s="11"/>
      <c r="AC421" s="5"/>
      <c r="AD421" s="9"/>
      <c r="AE421" s="5"/>
      <c r="AF421" s="5"/>
      <c r="AG421" s="5"/>
      <c r="AH421" s="5"/>
      <c r="AI421" s="5"/>
      <c r="AJ421" s="5"/>
      <c r="AK421" s="5"/>
      <c r="AL421" s="5"/>
      <c r="AM421" s="5"/>
      <c r="AN421" s="5"/>
      <c r="AO421" s="5"/>
      <c r="AP421" s="5"/>
      <c r="AQ421" s="5"/>
      <c r="AR421" s="5"/>
      <c r="AS421" s="5"/>
      <c r="AT421" s="5"/>
      <c r="AU421" s="5"/>
      <c r="AV421" s="5"/>
      <c r="AW421" s="5"/>
      <c r="AX421" s="5"/>
      <c r="AY421" s="5"/>
      <c r="AZ421" s="5"/>
      <c r="BA421" s="5"/>
    </row>
    <row r="422" spans="1:53" x14ac:dyDescent="0.25">
      <c r="A422" s="5"/>
      <c r="P422" s="5">
        <v>49</v>
      </c>
      <c r="Q422" s="5"/>
      <c r="R422" s="5"/>
      <c r="S422" s="9"/>
      <c r="T422" s="9"/>
      <c r="U422" s="18"/>
      <c r="V422" s="5"/>
      <c r="W422" s="10"/>
      <c r="X422" s="11"/>
      <c r="Y422" s="10"/>
      <c r="Z422" s="11"/>
      <c r="AA422" s="11"/>
      <c r="AB422" s="11"/>
      <c r="AC422" s="5"/>
      <c r="AD422" s="9"/>
      <c r="AE422" s="5"/>
      <c r="AF422" s="5"/>
      <c r="AG422" s="5"/>
      <c r="AH422" s="5"/>
      <c r="AI422" s="5"/>
      <c r="AJ422" s="5"/>
      <c r="AK422" s="5"/>
      <c r="AL422" s="5"/>
      <c r="AM422" s="5"/>
      <c r="AN422" s="5"/>
      <c r="AO422" s="5"/>
      <c r="AP422" s="5"/>
      <c r="AQ422" s="5"/>
      <c r="AR422" s="5"/>
      <c r="AS422" s="5"/>
      <c r="AT422" s="5"/>
      <c r="AU422" s="5"/>
      <c r="AV422" s="5"/>
      <c r="AW422" s="5"/>
      <c r="AX422" s="5"/>
      <c r="AY422" s="5"/>
      <c r="AZ422" s="5"/>
      <c r="BA422" s="5"/>
    </row>
    <row r="423" spans="1:53" x14ac:dyDescent="0.25">
      <c r="A423" s="5"/>
      <c r="P423" s="5">
        <v>49</v>
      </c>
      <c r="Q423" s="5"/>
      <c r="R423" s="5"/>
      <c r="S423" s="9"/>
      <c r="T423" s="9"/>
      <c r="U423" s="18"/>
      <c r="V423" s="5"/>
      <c r="W423" s="10"/>
      <c r="X423" s="11"/>
      <c r="Y423" s="10"/>
      <c r="Z423" s="11"/>
      <c r="AA423" s="11"/>
      <c r="AB423" s="11"/>
      <c r="AC423" s="5"/>
      <c r="AD423" s="9"/>
      <c r="AE423" s="5"/>
      <c r="AF423" s="5"/>
      <c r="AG423" s="5"/>
      <c r="AH423" s="5"/>
      <c r="AI423" s="5"/>
      <c r="AJ423" s="5"/>
      <c r="AK423" s="5"/>
      <c r="AL423" s="5"/>
      <c r="AM423" s="5"/>
      <c r="AN423" s="5"/>
      <c r="AO423" s="5"/>
      <c r="AP423" s="5"/>
      <c r="AQ423" s="5"/>
      <c r="AR423" s="5"/>
      <c r="AS423" s="5"/>
      <c r="AT423" s="5"/>
      <c r="AU423" s="5"/>
      <c r="AV423" s="5"/>
      <c r="AW423" s="5"/>
      <c r="AX423" s="5"/>
      <c r="AY423" s="5"/>
      <c r="AZ423" s="5"/>
      <c r="BA423" s="5"/>
    </row>
    <row r="424" spans="1:53" x14ac:dyDescent="0.25">
      <c r="A424" s="5"/>
      <c r="P424" s="5">
        <v>49</v>
      </c>
      <c r="Q424" s="5"/>
      <c r="R424" s="5"/>
      <c r="S424" s="9"/>
      <c r="T424" s="9"/>
      <c r="U424" s="18"/>
      <c r="V424" s="5"/>
      <c r="W424" s="10"/>
      <c r="X424" s="11"/>
      <c r="Y424" s="10"/>
      <c r="Z424" s="11"/>
      <c r="AA424" s="11"/>
      <c r="AB424" s="11"/>
      <c r="AC424" s="5"/>
      <c r="AD424" s="9"/>
      <c r="AE424" s="5"/>
      <c r="AF424" s="5"/>
      <c r="AG424" s="5"/>
      <c r="AH424" s="5"/>
      <c r="AI424" s="5"/>
      <c r="AJ424" s="5"/>
      <c r="AK424" s="5"/>
      <c r="AL424" s="5"/>
      <c r="AM424" s="5"/>
      <c r="AN424" s="5"/>
      <c r="AO424" s="5"/>
      <c r="AP424" s="5"/>
      <c r="AQ424" s="5"/>
      <c r="AR424" s="5"/>
      <c r="AS424" s="5"/>
      <c r="AT424" s="5"/>
      <c r="AU424" s="5"/>
      <c r="AV424" s="5"/>
      <c r="AW424" s="5"/>
      <c r="AX424" s="5"/>
      <c r="AY424" s="5"/>
      <c r="AZ424" s="5"/>
      <c r="BA424" s="5"/>
    </row>
    <row r="425" spans="1:53" x14ac:dyDescent="0.25">
      <c r="A425" s="5"/>
      <c r="P425" s="5">
        <v>50</v>
      </c>
      <c r="Q425" s="5"/>
      <c r="R425" s="5"/>
      <c r="S425" s="9"/>
      <c r="T425" s="9"/>
      <c r="U425" s="5"/>
      <c r="V425" s="5"/>
      <c r="W425" s="10"/>
      <c r="X425" s="11"/>
      <c r="Y425" s="10"/>
      <c r="Z425" s="11"/>
      <c r="AA425" s="11"/>
      <c r="AB425" s="11"/>
      <c r="AC425" s="5"/>
      <c r="AD425" s="9"/>
      <c r="AE425" s="5"/>
      <c r="AF425" s="5"/>
      <c r="AG425" s="5"/>
      <c r="AH425" s="5"/>
      <c r="AI425" s="5"/>
      <c r="AJ425" s="5"/>
      <c r="AK425" s="5"/>
      <c r="AL425" s="5"/>
      <c r="AM425" s="5"/>
      <c r="AN425" s="5"/>
      <c r="AO425" s="5"/>
      <c r="AP425" s="5"/>
      <c r="AQ425" s="5"/>
      <c r="AR425" s="5"/>
      <c r="AS425" s="5"/>
      <c r="AT425" s="5"/>
      <c r="AU425" s="5"/>
      <c r="AV425" s="5"/>
      <c r="AW425" s="5"/>
      <c r="AX425" s="5"/>
      <c r="AY425" s="5"/>
      <c r="AZ425" s="5"/>
      <c r="BA425" s="5"/>
    </row>
    <row r="426" spans="1:53" x14ac:dyDescent="0.25">
      <c r="A426" s="5"/>
      <c r="P426" s="5">
        <v>50</v>
      </c>
      <c r="Q426" s="5"/>
      <c r="R426" s="5"/>
      <c r="S426" s="9"/>
      <c r="T426" s="9"/>
      <c r="U426" s="5"/>
      <c r="V426" s="5"/>
      <c r="W426" s="10"/>
      <c r="X426" s="11"/>
      <c r="Y426" s="10"/>
      <c r="Z426" s="11"/>
      <c r="AA426" s="11"/>
      <c r="AB426" s="11"/>
      <c r="AC426" s="5"/>
      <c r="AD426" s="9"/>
      <c r="AE426" s="5"/>
      <c r="AF426" s="5"/>
      <c r="AG426" s="5"/>
      <c r="AH426" s="5"/>
      <c r="AI426" s="5"/>
      <c r="AJ426" s="5"/>
      <c r="AK426" s="5"/>
      <c r="AL426" s="5"/>
      <c r="AM426" s="5"/>
      <c r="AN426" s="5"/>
      <c r="AO426" s="5"/>
      <c r="AP426" s="5"/>
      <c r="AQ426" s="5"/>
      <c r="AR426" s="5"/>
      <c r="AS426" s="5"/>
      <c r="AT426" s="5"/>
      <c r="AU426" s="5"/>
      <c r="AV426" s="5"/>
      <c r="AW426" s="5"/>
      <c r="AX426" s="5"/>
      <c r="AY426" s="5"/>
      <c r="AZ426" s="5"/>
      <c r="BA426" s="5"/>
    </row>
    <row r="427" spans="1:53" x14ac:dyDescent="0.25">
      <c r="A427" s="5"/>
      <c r="P427" s="5">
        <v>51</v>
      </c>
      <c r="Q427" s="5"/>
      <c r="R427" s="5"/>
      <c r="S427" s="9"/>
      <c r="T427" s="9"/>
      <c r="U427" s="5"/>
      <c r="V427" s="5"/>
      <c r="W427" s="10"/>
      <c r="X427" s="11"/>
      <c r="Y427" s="10"/>
      <c r="Z427" s="11"/>
      <c r="AA427" s="11"/>
      <c r="AB427" s="11"/>
      <c r="AC427" s="5"/>
      <c r="AD427" s="9"/>
      <c r="AE427" s="5"/>
      <c r="AF427" s="5"/>
      <c r="AG427" s="5"/>
      <c r="AH427" s="5"/>
      <c r="AI427" s="5"/>
      <c r="AJ427" s="5"/>
      <c r="AK427" s="5"/>
      <c r="AL427" s="5"/>
      <c r="AM427" s="5"/>
      <c r="AN427" s="5"/>
      <c r="AO427" s="5"/>
      <c r="AP427" s="5"/>
      <c r="AQ427" s="5"/>
      <c r="AR427" s="5"/>
      <c r="AS427" s="5"/>
      <c r="AT427" s="5"/>
      <c r="AU427" s="5"/>
      <c r="AV427" s="5"/>
      <c r="AW427" s="5"/>
      <c r="AX427" s="5"/>
      <c r="AY427" s="5"/>
      <c r="AZ427" s="5"/>
      <c r="BA427" s="5"/>
    </row>
    <row r="428" spans="1:53" x14ac:dyDescent="0.25">
      <c r="A428" s="5"/>
      <c r="P428" s="5">
        <v>55</v>
      </c>
      <c r="Q428" s="5"/>
      <c r="R428" s="5"/>
      <c r="S428" s="9"/>
      <c r="T428" s="9"/>
      <c r="U428" s="5"/>
      <c r="V428" s="5"/>
      <c r="W428" s="10"/>
      <c r="X428" s="11"/>
      <c r="Y428" s="10"/>
      <c r="Z428" s="11"/>
      <c r="AA428" s="11"/>
      <c r="AB428" s="11"/>
      <c r="AC428" s="5"/>
      <c r="AD428" s="9"/>
      <c r="AE428" s="5"/>
      <c r="AF428" s="5"/>
      <c r="AG428" s="5"/>
      <c r="AH428" s="5"/>
      <c r="AI428" s="5"/>
      <c r="AJ428" s="5"/>
      <c r="AK428" s="5"/>
      <c r="AL428" s="5"/>
      <c r="AM428" s="5"/>
      <c r="AN428" s="5"/>
      <c r="AO428" s="5"/>
      <c r="AP428" s="5"/>
      <c r="AQ428" s="5"/>
      <c r="AR428" s="5"/>
      <c r="AS428" s="5"/>
      <c r="AT428" s="5"/>
      <c r="AU428" s="5"/>
      <c r="AV428" s="5"/>
      <c r="AW428" s="5"/>
      <c r="AX428" s="5"/>
      <c r="AY428" s="5"/>
      <c r="AZ428" s="5"/>
      <c r="BA428" s="5"/>
    </row>
    <row r="429" spans="1:53" x14ac:dyDescent="0.25">
      <c r="A429" s="5"/>
      <c r="P429" s="5">
        <v>55</v>
      </c>
      <c r="Q429" s="5"/>
      <c r="R429" s="5"/>
      <c r="S429" s="9"/>
      <c r="T429" s="9"/>
      <c r="U429" s="5"/>
      <c r="V429" s="5"/>
      <c r="W429" s="10"/>
      <c r="X429" s="11"/>
      <c r="Y429" s="10"/>
      <c r="Z429" s="11"/>
      <c r="AA429" s="11"/>
      <c r="AB429" s="11"/>
      <c r="AC429" s="5"/>
      <c r="AD429" s="9"/>
      <c r="AE429" s="5"/>
      <c r="AF429" s="5"/>
      <c r="AG429" s="5"/>
      <c r="AH429" s="5"/>
      <c r="AI429" s="5"/>
      <c r="AJ429" s="5"/>
      <c r="AK429" s="5"/>
      <c r="AL429" s="5"/>
      <c r="AM429" s="5"/>
      <c r="AN429" s="5"/>
      <c r="AO429" s="5"/>
      <c r="AP429" s="5"/>
      <c r="AQ429" s="5"/>
      <c r="AR429" s="5"/>
      <c r="AS429" s="5"/>
      <c r="AT429" s="5"/>
      <c r="AU429" s="5"/>
      <c r="AV429" s="5"/>
      <c r="AW429" s="5"/>
      <c r="AX429" s="5"/>
      <c r="AY429" s="5"/>
      <c r="AZ429" s="5"/>
      <c r="BA429" s="5"/>
    </row>
    <row r="430" spans="1:53" x14ac:dyDescent="0.25">
      <c r="A430" s="5"/>
      <c r="P430" s="5">
        <v>55</v>
      </c>
      <c r="Q430" s="5"/>
      <c r="R430" s="5"/>
      <c r="S430" s="9"/>
      <c r="T430" s="9"/>
      <c r="U430" s="5"/>
      <c r="V430" s="5"/>
      <c r="W430" s="10"/>
      <c r="X430" s="11"/>
      <c r="Y430" s="10"/>
      <c r="Z430" s="11"/>
      <c r="AA430" s="11"/>
      <c r="AB430" s="11"/>
      <c r="AC430" s="5"/>
      <c r="AD430" s="9"/>
      <c r="AE430" s="5"/>
      <c r="AF430" s="5"/>
      <c r="AG430" s="5"/>
      <c r="AH430" s="5"/>
      <c r="AI430" s="5"/>
      <c r="AJ430" s="5"/>
      <c r="AK430" s="5"/>
      <c r="AL430" s="5"/>
      <c r="AM430" s="5"/>
      <c r="AN430" s="5"/>
      <c r="AO430" s="5"/>
      <c r="AP430" s="5"/>
      <c r="AQ430" s="5"/>
      <c r="AR430" s="5"/>
      <c r="AS430" s="5"/>
      <c r="AT430" s="5"/>
      <c r="AU430" s="5"/>
      <c r="AV430" s="5"/>
      <c r="AW430" s="5"/>
      <c r="AX430" s="5"/>
      <c r="AY430" s="5"/>
      <c r="AZ430" s="5"/>
      <c r="BA430" s="5"/>
    </row>
    <row r="431" spans="1:53" x14ac:dyDescent="0.25">
      <c r="A431" s="5"/>
      <c r="P431" s="5">
        <v>55</v>
      </c>
      <c r="Q431" s="5"/>
      <c r="R431" s="5"/>
      <c r="S431" s="9"/>
      <c r="T431" s="9"/>
      <c r="U431" s="5"/>
      <c r="V431" s="5"/>
      <c r="W431" s="10"/>
      <c r="X431" s="11"/>
      <c r="Y431" s="10"/>
      <c r="Z431" s="11"/>
      <c r="AA431" s="11"/>
      <c r="AB431" s="11"/>
      <c r="AC431" s="5"/>
      <c r="AD431" s="9"/>
      <c r="AE431" s="5"/>
      <c r="AF431" s="5"/>
      <c r="AG431" s="5"/>
      <c r="AH431" s="5"/>
      <c r="AI431" s="5"/>
      <c r="AJ431" s="5"/>
      <c r="AK431" s="5"/>
      <c r="AL431" s="5"/>
      <c r="AM431" s="5"/>
      <c r="AN431" s="5"/>
      <c r="AO431" s="5"/>
      <c r="AP431" s="5"/>
      <c r="AQ431" s="5"/>
      <c r="AR431" s="5"/>
      <c r="AS431" s="5"/>
      <c r="AT431" s="5"/>
      <c r="AU431" s="5"/>
      <c r="AV431" s="5"/>
      <c r="AW431" s="5"/>
      <c r="AX431" s="5"/>
      <c r="AY431" s="5"/>
      <c r="AZ431" s="5"/>
      <c r="BA431" s="5"/>
    </row>
    <row r="432" spans="1:53" x14ac:dyDescent="0.25">
      <c r="A432" s="5"/>
      <c r="P432" s="5">
        <v>55</v>
      </c>
      <c r="Q432" s="5"/>
      <c r="R432" s="5"/>
      <c r="S432" s="9"/>
      <c r="T432" s="9"/>
      <c r="U432" s="5"/>
      <c r="V432" s="5"/>
      <c r="W432" s="10"/>
      <c r="X432" s="11"/>
      <c r="Y432" s="10"/>
      <c r="Z432" s="11"/>
      <c r="AA432" s="11"/>
      <c r="AB432" s="11"/>
      <c r="AC432" s="5"/>
      <c r="AD432" s="9"/>
      <c r="AE432" s="5"/>
      <c r="AF432" s="5"/>
      <c r="AG432" s="5"/>
      <c r="AH432" s="5"/>
      <c r="AI432" s="5"/>
      <c r="AJ432" s="5"/>
      <c r="AK432" s="5"/>
      <c r="AL432" s="5"/>
      <c r="AM432" s="5"/>
      <c r="AN432" s="5"/>
      <c r="AO432" s="5"/>
      <c r="AP432" s="5"/>
      <c r="AQ432" s="5"/>
      <c r="AR432" s="5"/>
      <c r="AS432" s="5"/>
      <c r="AT432" s="5"/>
      <c r="AU432" s="5"/>
      <c r="AV432" s="5"/>
      <c r="AW432" s="5"/>
      <c r="AX432" s="5"/>
      <c r="AY432" s="5"/>
      <c r="AZ432" s="5"/>
      <c r="BA432" s="5"/>
    </row>
    <row r="433" spans="1:53" x14ac:dyDescent="0.25">
      <c r="A433" s="5"/>
      <c r="P433" s="5">
        <v>55</v>
      </c>
      <c r="Q433" s="5"/>
      <c r="R433" s="5"/>
      <c r="S433" s="9"/>
      <c r="T433" s="9"/>
      <c r="U433" s="5"/>
      <c r="V433" s="5"/>
      <c r="W433" s="10"/>
      <c r="X433" s="11"/>
      <c r="Y433" s="10"/>
      <c r="Z433" s="11"/>
      <c r="AA433" s="11"/>
      <c r="AB433" s="11"/>
      <c r="AC433" s="5"/>
      <c r="AD433" s="9"/>
      <c r="AE433" s="5"/>
      <c r="AF433" s="5"/>
      <c r="AG433" s="5"/>
      <c r="AH433" s="5"/>
      <c r="AI433" s="5"/>
      <c r="AJ433" s="5"/>
      <c r="AK433" s="5"/>
      <c r="AL433" s="5"/>
      <c r="AM433" s="5"/>
      <c r="AN433" s="5"/>
      <c r="AO433" s="5"/>
      <c r="AP433" s="5"/>
      <c r="AQ433" s="5"/>
      <c r="AR433" s="5"/>
      <c r="AS433" s="5"/>
      <c r="AT433" s="5"/>
      <c r="AU433" s="5"/>
      <c r="AV433" s="5"/>
      <c r="AW433" s="5"/>
      <c r="AX433" s="5"/>
      <c r="AY433" s="5"/>
      <c r="AZ433" s="5"/>
      <c r="BA433" s="5"/>
    </row>
    <row r="434" spans="1:53" x14ac:dyDescent="0.25">
      <c r="A434" s="5"/>
      <c r="P434" s="5">
        <v>55</v>
      </c>
      <c r="Q434" s="5"/>
      <c r="R434" s="5"/>
      <c r="S434" s="9"/>
      <c r="T434" s="9"/>
      <c r="U434" s="5"/>
      <c r="V434" s="5"/>
      <c r="W434" s="10"/>
      <c r="X434" s="11"/>
      <c r="Y434" s="10"/>
      <c r="Z434" s="11"/>
      <c r="AA434" s="11"/>
      <c r="AB434" s="11"/>
      <c r="AC434" s="5"/>
      <c r="AD434" s="9"/>
      <c r="AE434" s="5"/>
      <c r="AF434" s="5"/>
      <c r="AG434" s="5"/>
      <c r="AH434" s="5"/>
      <c r="AI434" s="5"/>
      <c r="AJ434" s="5"/>
      <c r="AK434" s="5"/>
      <c r="AL434" s="5"/>
      <c r="AM434" s="5"/>
      <c r="AN434" s="5"/>
      <c r="AO434" s="5"/>
      <c r="AP434" s="5"/>
      <c r="AQ434" s="5"/>
      <c r="AR434" s="5"/>
      <c r="AS434" s="5"/>
      <c r="AT434" s="5"/>
      <c r="AU434" s="5"/>
      <c r="AV434" s="5"/>
      <c r="AW434" s="5"/>
      <c r="AX434" s="5"/>
      <c r="AY434" s="5"/>
      <c r="AZ434" s="5"/>
      <c r="BA434" s="5"/>
    </row>
    <row r="435" spans="1:53" x14ac:dyDescent="0.25">
      <c r="A435" s="5"/>
      <c r="P435" s="5">
        <v>53</v>
      </c>
      <c r="Q435" s="5"/>
      <c r="R435" s="5"/>
      <c r="S435" s="9"/>
      <c r="T435" s="9"/>
      <c r="U435" s="5"/>
      <c r="V435" s="5"/>
      <c r="W435" s="10"/>
      <c r="X435" s="11"/>
      <c r="Y435" s="10"/>
      <c r="Z435" s="11"/>
      <c r="AA435" s="11"/>
      <c r="AB435" s="11"/>
      <c r="AC435" s="5"/>
      <c r="AD435" s="9"/>
      <c r="AE435" s="5"/>
      <c r="AF435" s="5"/>
      <c r="AG435" s="5"/>
      <c r="AH435" s="5"/>
      <c r="AI435" s="5"/>
      <c r="AJ435" s="5"/>
      <c r="AK435" s="5"/>
      <c r="AL435" s="5"/>
      <c r="AM435" s="5"/>
      <c r="AN435" s="5"/>
      <c r="AO435" s="5"/>
      <c r="AP435" s="5"/>
      <c r="AQ435" s="5"/>
      <c r="AR435" s="5"/>
      <c r="AS435" s="5"/>
      <c r="AT435" s="5"/>
      <c r="AU435" s="5"/>
      <c r="AV435" s="5"/>
      <c r="AW435" s="5"/>
      <c r="AX435" s="5"/>
      <c r="AY435" s="5"/>
      <c r="AZ435" s="5"/>
      <c r="BA435" s="5"/>
    </row>
    <row r="436" spans="1:53" x14ac:dyDescent="0.25">
      <c r="A436" s="5"/>
      <c r="P436" s="5">
        <v>53</v>
      </c>
      <c r="Q436" s="5"/>
      <c r="R436" s="5"/>
      <c r="S436" s="9"/>
      <c r="T436" s="9"/>
      <c r="U436" s="5"/>
      <c r="V436" s="5"/>
      <c r="W436" s="10"/>
      <c r="X436" s="11"/>
      <c r="Y436" s="10"/>
      <c r="Z436" s="11"/>
      <c r="AA436" s="11"/>
      <c r="AB436" s="11"/>
      <c r="AC436" s="5"/>
      <c r="AD436" s="9"/>
      <c r="AE436" s="5"/>
      <c r="AF436" s="5"/>
      <c r="AG436" s="5"/>
      <c r="AH436" s="5"/>
      <c r="AI436" s="5"/>
      <c r="AJ436" s="5"/>
      <c r="AK436" s="5"/>
      <c r="AL436" s="5"/>
      <c r="AM436" s="5"/>
      <c r="AN436" s="5"/>
      <c r="AO436" s="5"/>
      <c r="AP436" s="5"/>
      <c r="AQ436" s="5"/>
      <c r="AR436" s="5"/>
      <c r="AS436" s="5"/>
      <c r="AT436" s="5"/>
      <c r="AU436" s="5"/>
      <c r="AV436" s="5"/>
      <c r="AW436" s="5"/>
      <c r="AX436" s="5"/>
      <c r="AY436" s="5"/>
      <c r="AZ436" s="5"/>
      <c r="BA436" s="5"/>
    </row>
    <row r="437" spans="1:53" x14ac:dyDescent="0.25">
      <c r="A437" s="5"/>
      <c r="P437" s="5">
        <v>47</v>
      </c>
      <c r="Q437" s="5"/>
      <c r="R437" s="5"/>
      <c r="S437" s="9"/>
      <c r="T437" s="9"/>
      <c r="U437" s="5"/>
      <c r="V437" s="5"/>
      <c r="W437" s="10"/>
      <c r="X437" s="11"/>
      <c r="Y437" s="10"/>
      <c r="Z437" s="11"/>
      <c r="AA437" s="11"/>
      <c r="AB437" s="11"/>
      <c r="AC437" s="5"/>
      <c r="AD437" s="9"/>
      <c r="AE437" s="5"/>
      <c r="AF437" s="5"/>
      <c r="AG437" s="5"/>
      <c r="AH437" s="5"/>
      <c r="AI437" s="5"/>
      <c r="AJ437" s="5"/>
      <c r="AK437" s="5"/>
      <c r="AL437" s="5"/>
      <c r="AM437" s="5"/>
      <c r="AN437" s="5"/>
      <c r="AO437" s="5"/>
      <c r="AP437" s="5"/>
      <c r="AQ437" s="5"/>
      <c r="AR437" s="5"/>
      <c r="AS437" s="5"/>
      <c r="AT437" s="5"/>
      <c r="AU437" s="5"/>
      <c r="AV437" s="5"/>
      <c r="AW437" s="5"/>
      <c r="AX437" s="5"/>
      <c r="AY437" s="5"/>
      <c r="AZ437" s="5"/>
      <c r="BA437" s="5"/>
    </row>
    <row r="438" spans="1:53" x14ac:dyDescent="0.25">
      <c r="A438" s="5"/>
      <c r="P438" s="5">
        <v>46</v>
      </c>
      <c r="Q438" s="5"/>
      <c r="R438" s="5"/>
      <c r="S438" s="9"/>
      <c r="T438" s="9"/>
      <c r="U438" s="5"/>
      <c r="V438" s="5"/>
      <c r="W438" s="10"/>
      <c r="X438" s="11"/>
      <c r="Y438" s="10"/>
      <c r="Z438" s="11"/>
      <c r="AA438" s="11"/>
      <c r="AB438" s="11"/>
      <c r="AC438" s="5"/>
      <c r="AD438" s="9"/>
      <c r="AE438" s="5"/>
      <c r="AF438" s="5"/>
      <c r="AG438" s="5"/>
      <c r="AH438" s="5"/>
      <c r="AI438" s="5"/>
      <c r="AJ438" s="5"/>
      <c r="AK438" s="5"/>
      <c r="AL438" s="5"/>
      <c r="AM438" s="5"/>
      <c r="AN438" s="5"/>
      <c r="AO438" s="5"/>
      <c r="AP438" s="5"/>
      <c r="AQ438" s="5"/>
      <c r="AR438" s="5"/>
      <c r="AS438" s="5"/>
      <c r="AT438" s="5"/>
      <c r="AU438" s="5"/>
      <c r="AV438" s="5"/>
      <c r="AW438" s="5"/>
      <c r="AX438" s="5"/>
      <c r="AY438" s="5"/>
      <c r="AZ438" s="5"/>
      <c r="BA438" s="5"/>
    </row>
    <row r="439" spans="1:53" x14ac:dyDescent="0.25">
      <c r="A439" s="5"/>
      <c r="P439" s="5">
        <v>47</v>
      </c>
      <c r="Q439" s="5"/>
      <c r="R439" s="5"/>
      <c r="S439" s="9"/>
      <c r="T439" s="9"/>
      <c r="U439" s="5"/>
      <c r="V439" s="5"/>
      <c r="W439" s="10"/>
      <c r="X439" s="11"/>
      <c r="Y439" s="10"/>
      <c r="Z439" s="11"/>
      <c r="AA439" s="11"/>
      <c r="AB439" s="11"/>
      <c r="AC439" s="5"/>
      <c r="AD439" s="9"/>
      <c r="AE439" s="5"/>
      <c r="AF439" s="5"/>
      <c r="AG439" s="5"/>
      <c r="AH439" s="5"/>
      <c r="AI439" s="5"/>
      <c r="AJ439" s="5"/>
      <c r="AK439" s="5"/>
      <c r="AL439" s="5"/>
      <c r="AM439" s="5"/>
      <c r="AN439" s="5"/>
      <c r="AO439" s="5"/>
      <c r="AP439" s="5"/>
      <c r="AQ439" s="5"/>
      <c r="AR439" s="5"/>
      <c r="AS439" s="5"/>
      <c r="AT439" s="5"/>
      <c r="AU439" s="5"/>
      <c r="AV439" s="5"/>
      <c r="AW439" s="5"/>
      <c r="AX439" s="5"/>
      <c r="AY439" s="5"/>
      <c r="AZ439" s="5"/>
      <c r="BA439" s="5"/>
    </row>
    <row r="440" spans="1:53" x14ac:dyDescent="0.25">
      <c r="A440" s="5"/>
      <c r="P440" s="5">
        <v>48</v>
      </c>
      <c r="Q440" s="5"/>
      <c r="R440" s="5"/>
      <c r="S440" s="9"/>
      <c r="T440" s="9"/>
      <c r="U440" s="5"/>
      <c r="V440" s="5"/>
      <c r="W440" s="10"/>
      <c r="X440" s="11"/>
      <c r="Y440" s="10"/>
      <c r="Z440" s="11"/>
      <c r="AA440" s="11"/>
      <c r="AB440" s="11"/>
      <c r="AC440" s="5"/>
      <c r="AD440" s="9"/>
      <c r="AE440" s="5"/>
      <c r="AF440" s="5"/>
      <c r="AG440" s="5"/>
      <c r="AH440" s="5"/>
      <c r="AI440" s="5"/>
      <c r="AJ440" s="5"/>
      <c r="AK440" s="5"/>
      <c r="AL440" s="5"/>
      <c r="AM440" s="5"/>
      <c r="AN440" s="5"/>
      <c r="AO440" s="5"/>
      <c r="AP440" s="5"/>
      <c r="AQ440" s="5"/>
      <c r="AR440" s="5"/>
      <c r="AS440" s="5"/>
      <c r="AT440" s="5"/>
      <c r="AU440" s="5"/>
      <c r="AV440" s="5"/>
      <c r="AW440" s="5"/>
      <c r="AX440" s="5"/>
      <c r="AY440" s="5"/>
      <c r="AZ440" s="5"/>
      <c r="BA440" s="5"/>
    </row>
    <row r="441" spans="1:53" x14ac:dyDescent="0.25">
      <c r="A441" s="5"/>
      <c r="P441" s="5">
        <v>48</v>
      </c>
      <c r="Q441" s="5"/>
      <c r="R441" s="5"/>
      <c r="S441" s="9"/>
      <c r="T441" s="9"/>
      <c r="U441" s="5"/>
      <c r="V441" s="5"/>
      <c r="W441" s="10"/>
      <c r="X441" s="11"/>
      <c r="Y441" s="10"/>
      <c r="Z441" s="11"/>
      <c r="AA441" s="11"/>
      <c r="AB441" s="11"/>
      <c r="AC441" s="5"/>
      <c r="AD441" s="9"/>
      <c r="AE441" s="5"/>
      <c r="AF441" s="5"/>
      <c r="AG441" s="5"/>
      <c r="AH441" s="5"/>
      <c r="AI441" s="5"/>
      <c r="AJ441" s="5"/>
      <c r="AK441" s="5"/>
      <c r="AL441" s="5"/>
      <c r="AM441" s="5"/>
      <c r="AN441" s="5"/>
      <c r="AO441" s="5"/>
      <c r="AP441" s="5"/>
      <c r="AQ441" s="5"/>
      <c r="AR441" s="5"/>
      <c r="AS441" s="5"/>
      <c r="AT441" s="5"/>
      <c r="AU441" s="5"/>
      <c r="AV441" s="5"/>
      <c r="AW441" s="5"/>
      <c r="AX441" s="5"/>
      <c r="AY441" s="5"/>
      <c r="AZ441" s="5"/>
      <c r="BA441" s="5"/>
    </row>
    <row r="442" spans="1:53" x14ac:dyDescent="0.25">
      <c r="A442" s="5"/>
      <c r="P442" s="5">
        <v>48</v>
      </c>
      <c r="Q442" s="5"/>
      <c r="R442" s="5"/>
      <c r="S442" s="9"/>
      <c r="T442" s="9"/>
      <c r="U442" s="5"/>
      <c r="V442" s="5"/>
      <c r="W442" s="10"/>
      <c r="X442" s="11"/>
      <c r="Y442" s="10"/>
      <c r="Z442" s="11"/>
      <c r="AA442" s="11"/>
      <c r="AB442" s="11"/>
      <c r="AC442" s="5"/>
      <c r="AD442" s="9"/>
      <c r="AE442" s="5"/>
      <c r="AF442" s="5"/>
      <c r="AG442" s="5"/>
      <c r="AH442" s="5"/>
      <c r="AI442" s="5"/>
      <c r="AJ442" s="5"/>
      <c r="AK442" s="5"/>
      <c r="AL442" s="5"/>
      <c r="AM442" s="5"/>
      <c r="AN442" s="5"/>
      <c r="AO442" s="5"/>
      <c r="AP442" s="5"/>
      <c r="AQ442" s="5"/>
      <c r="AR442" s="5"/>
      <c r="AS442" s="5"/>
      <c r="AT442" s="5"/>
      <c r="AU442" s="5"/>
      <c r="AV442" s="5"/>
      <c r="AW442" s="5"/>
      <c r="AX442" s="5"/>
      <c r="AY442" s="5"/>
      <c r="AZ442" s="5"/>
      <c r="BA442" s="5"/>
    </row>
    <row r="443" spans="1:53" x14ac:dyDescent="0.25">
      <c r="A443" s="5"/>
      <c r="P443" s="5">
        <v>53</v>
      </c>
      <c r="Q443" s="5"/>
      <c r="R443" s="5"/>
      <c r="S443" s="9"/>
      <c r="T443" s="9"/>
      <c r="U443" s="5"/>
      <c r="V443" s="5"/>
      <c r="W443" s="10"/>
      <c r="X443" s="11"/>
      <c r="Y443" s="10"/>
      <c r="Z443" s="11"/>
      <c r="AA443" s="11"/>
      <c r="AB443" s="11"/>
      <c r="AC443" s="5"/>
      <c r="AD443" s="9"/>
      <c r="AE443" s="5"/>
      <c r="AF443" s="5"/>
      <c r="AG443" s="5"/>
      <c r="AH443" s="5"/>
      <c r="AI443" s="5"/>
      <c r="AJ443" s="5"/>
      <c r="AK443" s="5"/>
      <c r="AL443" s="5"/>
      <c r="AM443" s="5"/>
      <c r="AN443" s="5"/>
      <c r="AO443" s="5"/>
      <c r="AP443" s="5"/>
      <c r="AQ443" s="5"/>
      <c r="AR443" s="5"/>
      <c r="AS443" s="5"/>
      <c r="AT443" s="5"/>
      <c r="AU443" s="5"/>
      <c r="AV443" s="5"/>
      <c r="AW443" s="5"/>
      <c r="AX443" s="5"/>
      <c r="AY443" s="5"/>
      <c r="AZ443" s="5"/>
      <c r="BA443" s="5"/>
    </row>
    <row r="444" spans="1:53" x14ac:dyDescent="0.25">
      <c r="A444" s="5"/>
      <c r="P444" s="5">
        <v>54</v>
      </c>
      <c r="Q444" s="5"/>
      <c r="R444" s="5"/>
      <c r="S444" s="9"/>
      <c r="T444" s="9"/>
      <c r="U444" s="5"/>
      <c r="V444" s="5"/>
      <c r="W444" s="10"/>
      <c r="X444" s="11"/>
      <c r="Y444" s="10"/>
      <c r="Z444" s="11"/>
      <c r="AA444" s="11"/>
      <c r="AB444" s="11"/>
      <c r="AC444" s="5"/>
      <c r="AD444" s="9"/>
      <c r="AE444" s="5"/>
      <c r="AF444" s="5"/>
      <c r="AG444" s="5"/>
      <c r="AH444" s="5"/>
      <c r="AI444" s="5"/>
      <c r="AJ444" s="5"/>
      <c r="AK444" s="5"/>
      <c r="AL444" s="5"/>
      <c r="AM444" s="5"/>
      <c r="AN444" s="5"/>
      <c r="AO444" s="5"/>
      <c r="AP444" s="5"/>
      <c r="AQ444" s="5"/>
      <c r="AR444" s="5"/>
      <c r="AS444" s="5"/>
      <c r="AT444" s="5"/>
      <c r="AU444" s="5"/>
      <c r="AV444" s="5"/>
      <c r="AW444" s="5"/>
      <c r="AX444" s="5"/>
      <c r="AY444" s="5"/>
      <c r="AZ444" s="5"/>
      <c r="BA444" s="5"/>
    </row>
    <row r="445" spans="1:53" x14ac:dyDescent="0.25">
      <c r="A445" s="5"/>
      <c r="P445" s="5">
        <v>54</v>
      </c>
      <c r="Q445" s="5"/>
      <c r="R445" s="5"/>
      <c r="S445" s="9"/>
      <c r="T445" s="9"/>
      <c r="U445" s="5"/>
      <c r="V445" s="5"/>
      <c r="W445" s="10"/>
      <c r="X445" s="11"/>
      <c r="Y445" s="10"/>
      <c r="Z445" s="11"/>
      <c r="AA445" s="11"/>
      <c r="AB445" s="11"/>
      <c r="AC445" s="5"/>
      <c r="AD445" s="9"/>
      <c r="AE445" s="5"/>
      <c r="AF445" s="5"/>
      <c r="AG445" s="5"/>
      <c r="AH445" s="5"/>
      <c r="AI445" s="5"/>
      <c r="AJ445" s="5"/>
      <c r="AK445" s="5"/>
      <c r="AL445" s="5"/>
      <c r="AM445" s="5"/>
      <c r="AN445" s="5"/>
      <c r="AO445" s="5"/>
      <c r="AP445" s="5"/>
      <c r="AQ445" s="5"/>
      <c r="AR445" s="5"/>
      <c r="AS445" s="5"/>
      <c r="AT445" s="5"/>
      <c r="AU445" s="5"/>
      <c r="AV445" s="5"/>
      <c r="AW445" s="5"/>
      <c r="AX445" s="5"/>
      <c r="AY445" s="5"/>
      <c r="AZ445" s="5"/>
      <c r="BA445" s="5"/>
    </row>
    <row r="446" spans="1:53" x14ac:dyDescent="0.25">
      <c r="A446" s="5"/>
      <c r="P446" s="5">
        <v>54</v>
      </c>
      <c r="Q446" s="5"/>
      <c r="R446" s="5"/>
      <c r="S446" s="9"/>
      <c r="T446" s="9"/>
      <c r="U446" s="5"/>
      <c r="V446" s="5"/>
      <c r="W446" s="10"/>
      <c r="X446" s="11"/>
      <c r="Y446" s="10"/>
      <c r="Z446" s="11"/>
      <c r="AA446" s="11"/>
      <c r="AB446" s="11"/>
      <c r="AC446" s="5"/>
      <c r="AD446" s="9"/>
      <c r="AE446" s="5"/>
      <c r="AF446" s="5"/>
      <c r="AG446" s="5"/>
      <c r="AH446" s="5"/>
      <c r="AI446" s="5"/>
      <c r="AJ446" s="5"/>
      <c r="AK446" s="5"/>
      <c r="AL446" s="5"/>
      <c r="AM446" s="5"/>
      <c r="AN446" s="5"/>
      <c r="AO446" s="5"/>
      <c r="AP446" s="5"/>
      <c r="AQ446" s="5"/>
      <c r="AR446" s="5"/>
      <c r="AS446" s="5"/>
      <c r="AT446" s="5"/>
      <c r="AU446" s="5"/>
      <c r="AV446" s="5"/>
      <c r="AW446" s="5"/>
      <c r="AX446" s="5"/>
      <c r="AY446" s="5"/>
      <c r="AZ446" s="5"/>
      <c r="BA446" s="5"/>
    </row>
    <row r="447" spans="1:53" x14ac:dyDescent="0.25">
      <c r="A447" s="5"/>
      <c r="P447" s="5">
        <v>53</v>
      </c>
      <c r="Q447" s="5"/>
      <c r="R447" s="5"/>
      <c r="S447" s="9"/>
      <c r="T447" s="9"/>
      <c r="U447" s="5"/>
      <c r="V447" s="5"/>
      <c r="W447" s="10"/>
      <c r="X447" s="11"/>
      <c r="Y447" s="10"/>
      <c r="Z447" s="11"/>
      <c r="AA447" s="11"/>
      <c r="AB447" s="11"/>
      <c r="AC447" s="5"/>
      <c r="AD447" s="9"/>
      <c r="AE447" s="5"/>
      <c r="AF447" s="5"/>
      <c r="AG447" s="5"/>
      <c r="AH447" s="5"/>
      <c r="AI447" s="5"/>
      <c r="AJ447" s="5"/>
      <c r="AK447" s="5"/>
      <c r="AL447" s="5"/>
      <c r="AM447" s="5"/>
      <c r="AN447" s="5"/>
      <c r="AO447" s="5"/>
      <c r="AP447" s="5"/>
      <c r="AQ447" s="5"/>
      <c r="AR447" s="5"/>
      <c r="AS447" s="5"/>
      <c r="AT447" s="5"/>
      <c r="AU447" s="5"/>
      <c r="AV447" s="5"/>
      <c r="AW447" s="5"/>
      <c r="AX447" s="5"/>
      <c r="AY447" s="5"/>
      <c r="AZ447" s="5"/>
      <c r="BA447" s="5"/>
    </row>
    <row r="448" spans="1:53" x14ac:dyDescent="0.25">
      <c r="A448" s="5"/>
      <c r="P448" s="5">
        <v>53</v>
      </c>
      <c r="Q448" s="5"/>
      <c r="R448" s="5"/>
      <c r="S448" s="9"/>
      <c r="T448" s="9"/>
      <c r="U448" s="5"/>
      <c r="V448" s="5"/>
      <c r="W448" s="10"/>
      <c r="X448" s="11"/>
      <c r="Y448" s="10"/>
      <c r="Z448" s="11"/>
      <c r="AA448" s="11"/>
      <c r="AB448" s="11"/>
      <c r="AC448" s="5"/>
      <c r="AD448" s="9"/>
      <c r="AE448" s="5"/>
      <c r="AF448" s="5"/>
      <c r="AG448" s="5"/>
      <c r="AH448" s="5"/>
      <c r="AI448" s="5"/>
      <c r="AJ448" s="5"/>
      <c r="AK448" s="5"/>
      <c r="AL448" s="5"/>
      <c r="AM448" s="5"/>
      <c r="AN448" s="5"/>
      <c r="AO448" s="5"/>
      <c r="AP448" s="5"/>
      <c r="AQ448" s="5"/>
      <c r="AR448" s="5"/>
      <c r="AS448" s="5"/>
      <c r="AT448" s="5"/>
      <c r="AU448" s="5"/>
      <c r="AV448" s="5"/>
      <c r="AW448" s="5"/>
      <c r="AX448" s="5"/>
      <c r="AY448" s="5"/>
      <c r="AZ448" s="5"/>
      <c r="BA448" s="5"/>
    </row>
    <row r="449" spans="1:53" x14ac:dyDescent="0.25">
      <c r="A449" s="5"/>
      <c r="P449" s="5">
        <v>53</v>
      </c>
      <c r="Q449" s="5"/>
      <c r="R449" s="5"/>
      <c r="S449" s="9"/>
      <c r="T449" s="9"/>
      <c r="U449" s="5"/>
      <c r="V449" s="5"/>
      <c r="W449" s="10"/>
      <c r="X449" s="11"/>
      <c r="Y449" s="10"/>
      <c r="Z449" s="11"/>
      <c r="AA449" s="11"/>
      <c r="AB449" s="11"/>
      <c r="AC449" s="5"/>
      <c r="AD449" s="9"/>
      <c r="AE449" s="5"/>
      <c r="AF449" s="5"/>
      <c r="AG449" s="5"/>
      <c r="AH449" s="5"/>
      <c r="AI449" s="5"/>
      <c r="AJ449" s="5"/>
      <c r="AK449" s="5"/>
      <c r="AL449" s="5"/>
      <c r="AM449" s="5"/>
      <c r="AN449" s="5"/>
      <c r="AO449" s="5"/>
      <c r="AP449" s="5"/>
      <c r="AQ449" s="5"/>
      <c r="AR449" s="5"/>
      <c r="AS449" s="5"/>
      <c r="AT449" s="5"/>
      <c r="AU449" s="5"/>
      <c r="AV449" s="5"/>
      <c r="AW449" s="5"/>
      <c r="AX449" s="5"/>
      <c r="AY449" s="5"/>
      <c r="AZ449" s="5"/>
      <c r="BA449" s="5"/>
    </row>
    <row r="450" spans="1:53" x14ac:dyDescent="0.25">
      <c r="A450" s="5"/>
      <c r="P450" s="5">
        <v>51</v>
      </c>
      <c r="Q450" s="5"/>
      <c r="R450" s="5"/>
      <c r="S450" s="9"/>
      <c r="T450" s="9"/>
      <c r="U450" s="5"/>
      <c r="V450" s="5"/>
      <c r="W450" s="10"/>
      <c r="X450" s="11"/>
      <c r="Y450" s="10"/>
      <c r="Z450" s="11"/>
      <c r="AA450" s="11"/>
      <c r="AB450" s="11"/>
      <c r="AC450" s="5"/>
      <c r="AD450" s="9"/>
      <c r="AE450" s="5"/>
      <c r="AF450" s="5"/>
      <c r="AG450" s="5"/>
      <c r="AH450" s="5"/>
      <c r="AI450" s="5"/>
      <c r="AJ450" s="5"/>
      <c r="AK450" s="5"/>
      <c r="AL450" s="5"/>
      <c r="AM450" s="5"/>
      <c r="AN450" s="5"/>
      <c r="AO450" s="5"/>
      <c r="AP450" s="5"/>
      <c r="AQ450" s="5"/>
      <c r="AR450" s="5"/>
      <c r="AS450" s="5"/>
      <c r="AT450" s="5"/>
      <c r="AU450" s="5"/>
      <c r="AV450" s="5"/>
      <c r="AW450" s="5"/>
      <c r="AX450" s="5"/>
      <c r="AY450" s="5"/>
      <c r="AZ450" s="5"/>
      <c r="BA450" s="5"/>
    </row>
    <row r="451" spans="1:53" x14ac:dyDescent="0.25">
      <c r="P451" s="5">
        <v>51</v>
      </c>
    </row>
    <row r="452" spans="1:53" x14ac:dyDescent="0.25">
      <c r="P452" s="5">
        <v>48</v>
      </c>
    </row>
    <row r="453" spans="1:53" x14ac:dyDescent="0.25">
      <c r="P453" s="5">
        <v>48</v>
      </c>
    </row>
    <row r="454" spans="1:53" x14ac:dyDescent="0.25">
      <c r="P454" s="5">
        <v>48</v>
      </c>
    </row>
    <row r="455" spans="1:53" x14ac:dyDescent="0.25">
      <c r="P455" s="5">
        <v>49</v>
      </c>
    </row>
    <row r="456" spans="1:53" x14ac:dyDescent="0.25">
      <c r="P456" s="5">
        <v>49</v>
      </c>
    </row>
    <row r="457" spans="1:53" x14ac:dyDescent="0.25">
      <c r="P457" s="5">
        <v>50</v>
      </c>
    </row>
    <row r="458" spans="1:53" x14ac:dyDescent="0.25">
      <c r="P458" s="5">
        <v>54</v>
      </c>
    </row>
    <row r="459" spans="1:53" x14ac:dyDescent="0.25">
      <c r="P459" s="5">
        <v>55</v>
      </c>
    </row>
    <row r="460" spans="1:53" x14ac:dyDescent="0.25">
      <c r="P460" s="5">
        <v>55</v>
      </c>
    </row>
    <row r="461" spans="1:53" x14ac:dyDescent="0.25">
      <c r="P461" s="5">
        <v>54</v>
      </c>
    </row>
    <row r="462" spans="1:53" x14ac:dyDescent="0.25">
      <c r="P462" s="5">
        <v>54</v>
      </c>
    </row>
    <row r="463" spans="1:53" x14ac:dyDescent="0.25">
      <c r="P463" s="5">
        <v>54</v>
      </c>
    </row>
    <row r="464" spans="1:53" x14ac:dyDescent="0.25">
      <c r="P464" s="5">
        <v>54</v>
      </c>
    </row>
    <row r="465" spans="16:16" x14ac:dyDescent="0.25">
      <c r="P465" s="5">
        <v>51</v>
      </c>
    </row>
    <row r="466" spans="16:16" x14ac:dyDescent="0.25">
      <c r="P466">
        <v>52</v>
      </c>
    </row>
    <row r="467" spans="16:16" x14ac:dyDescent="0.25">
      <c r="P467">
        <v>47</v>
      </c>
    </row>
    <row r="468" spans="16:16" x14ac:dyDescent="0.25">
      <c r="P468">
        <v>47</v>
      </c>
    </row>
    <row r="469" spans="16:16" x14ac:dyDescent="0.25">
      <c r="P469">
        <v>47</v>
      </c>
    </row>
    <row r="470" spans="16:16" x14ac:dyDescent="0.25">
      <c r="P470">
        <v>48</v>
      </c>
    </row>
    <row r="471" spans="16:16" x14ac:dyDescent="0.25">
      <c r="P471">
        <v>48</v>
      </c>
    </row>
    <row r="472" spans="16:16" x14ac:dyDescent="0.25">
      <c r="P472">
        <v>49</v>
      </c>
    </row>
    <row r="473" spans="16:16" x14ac:dyDescent="0.25">
      <c r="P473">
        <v>53</v>
      </c>
    </row>
    <row r="474" spans="16:16" x14ac:dyDescent="0.25">
      <c r="P474">
        <v>54</v>
      </c>
    </row>
    <row r="475" spans="16:16" x14ac:dyDescent="0.25">
      <c r="P475">
        <v>54</v>
      </c>
    </row>
    <row r="476" spans="16:16" x14ac:dyDescent="0.25">
      <c r="P476">
        <v>54</v>
      </c>
    </row>
    <row r="477" spans="16:16" x14ac:dyDescent="0.25">
      <c r="P477">
        <v>53</v>
      </c>
    </row>
    <row r="478" spans="16:16" x14ac:dyDescent="0.25">
      <c r="P478">
        <v>53</v>
      </c>
    </row>
    <row r="479" spans="16:16" x14ac:dyDescent="0.25">
      <c r="P479">
        <v>53</v>
      </c>
    </row>
    <row r="480" spans="16:16" x14ac:dyDescent="0.25">
      <c r="P480">
        <v>51</v>
      </c>
    </row>
    <row r="481" spans="16:16" x14ac:dyDescent="0.25">
      <c r="P481">
        <v>51</v>
      </c>
    </row>
    <row r="482" spans="16:16" x14ac:dyDescent="0.25">
      <c r="P482">
        <v>49</v>
      </c>
    </row>
    <row r="483" spans="16:16" x14ac:dyDescent="0.25">
      <c r="P483">
        <v>49</v>
      </c>
    </row>
    <row r="484" spans="16:16" x14ac:dyDescent="0.25">
      <c r="P484">
        <v>49</v>
      </c>
    </row>
    <row r="485" spans="16:16" x14ac:dyDescent="0.25">
      <c r="P485">
        <v>50</v>
      </c>
    </row>
    <row r="486" spans="16:16" x14ac:dyDescent="0.25">
      <c r="P486">
        <v>50</v>
      </c>
    </row>
    <row r="487" spans="16:16" x14ac:dyDescent="0.25">
      <c r="P487">
        <v>51</v>
      </c>
    </row>
    <row r="488" spans="16:16" x14ac:dyDescent="0.25">
      <c r="P488">
        <v>56</v>
      </c>
    </row>
    <row r="489" spans="16:16" x14ac:dyDescent="0.25">
      <c r="P489">
        <v>56</v>
      </c>
    </row>
    <row r="490" spans="16:16" x14ac:dyDescent="0.25">
      <c r="P490">
        <v>56</v>
      </c>
    </row>
    <row r="491" spans="16:16" x14ac:dyDescent="0.25">
      <c r="P491">
        <v>56</v>
      </c>
    </row>
    <row r="492" spans="16:16" x14ac:dyDescent="0.25">
      <c r="P492">
        <v>56</v>
      </c>
    </row>
    <row r="493" spans="16:16" x14ac:dyDescent="0.25">
      <c r="P493">
        <v>56</v>
      </c>
    </row>
    <row r="494" spans="16:16" x14ac:dyDescent="0.25">
      <c r="P494">
        <v>56</v>
      </c>
    </row>
    <row r="495" spans="16:16" x14ac:dyDescent="0.25">
      <c r="P495">
        <v>54</v>
      </c>
    </row>
    <row r="496" spans="16:16" x14ac:dyDescent="0.25">
      <c r="P496">
        <v>54</v>
      </c>
    </row>
    <row r="497" spans="16:16" x14ac:dyDescent="0.25">
      <c r="P497">
        <v>49</v>
      </c>
    </row>
    <row r="498" spans="16:16" x14ac:dyDescent="0.25">
      <c r="P498">
        <v>49</v>
      </c>
    </row>
    <row r="499" spans="16:16" x14ac:dyDescent="0.25">
      <c r="P499">
        <v>49</v>
      </c>
    </row>
    <row r="500" spans="16:16" x14ac:dyDescent="0.25">
      <c r="P500">
        <v>50</v>
      </c>
    </row>
    <row r="501" spans="16:16" x14ac:dyDescent="0.25">
      <c r="P501">
        <v>50</v>
      </c>
    </row>
    <row r="502" spans="16:16" x14ac:dyDescent="0.25">
      <c r="P502">
        <v>51</v>
      </c>
    </row>
    <row r="503" spans="16:16" x14ac:dyDescent="0.25">
      <c r="P503">
        <v>56</v>
      </c>
    </row>
    <row r="504" spans="16:16" x14ac:dyDescent="0.25">
      <c r="P504">
        <v>56</v>
      </c>
    </row>
    <row r="505" spans="16:16" x14ac:dyDescent="0.25">
      <c r="P505">
        <v>56</v>
      </c>
    </row>
    <row r="506" spans="16:16" x14ac:dyDescent="0.25">
      <c r="P506">
        <v>56</v>
      </c>
    </row>
    <row r="507" spans="16:16" x14ac:dyDescent="0.25">
      <c r="P507">
        <v>56</v>
      </c>
    </row>
    <row r="508" spans="16:16" x14ac:dyDescent="0.25">
      <c r="P508">
        <v>56</v>
      </c>
    </row>
    <row r="509" spans="16:16" x14ac:dyDescent="0.25">
      <c r="P509">
        <v>56</v>
      </c>
    </row>
    <row r="510" spans="16:16" x14ac:dyDescent="0.25">
      <c r="P510">
        <v>54</v>
      </c>
    </row>
    <row r="511" spans="16:16" x14ac:dyDescent="0.25">
      <c r="P511">
        <v>54</v>
      </c>
    </row>
    <row r="512" spans="16:16" x14ac:dyDescent="0.25">
      <c r="P512">
        <v>49</v>
      </c>
    </row>
    <row r="513" spans="16:16" x14ac:dyDescent="0.25">
      <c r="P513">
        <v>49</v>
      </c>
    </row>
    <row r="514" spans="16:16" x14ac:dyDescent="0.25">
      <c r="P514">
        <v>49</v>
      </c>
    </row>
    <row r="515" spans="16:16" x14ac:dyDescent="0.25">
      <c r="P515">
        <v>50</v>
      </c>
    </row>
    <row r="516" spans="16:16" x14ac:dyDescent="0.25">
      <c r="P516">
        <v>50</v>
      </c>
    </row>
    <row r="517" spans="16:16" x14ac:dyDescent="0.25">
      <c r="P517">
        <v>50</v>
      </c>
    </row>
    <row r="518" spans="16:16" x14ac:dyDescent="0.25">
      <c r="P518">
        <v>55</v>
      </c>
    </row>
    <row r="519" spans="16:16" x14ac:dyDescent="0.25">
      <c r="P519">
        <v>55</v>
      </c>
    </row>
    <row r="520" spans="16:16" x14ac:dyDescent="0.25">
      <c r="P520">
        <v>55</v>
      </c>
    </row>
    <row r="521" spans="16:16" x14ac:dyDescent="0.25">
      <c r="P521">
        <v>55</v>
      </c>
    </row>
    <row r="522" spans="16:16" x14ac:dyDescent="0.25">
      <c r="P522">
        <v>55</v>
      </c>
    </row>
    <row r="523" spans="16:16" x14ac:dyDescent="0.25">
      <c r="P523">
        <v>55</v>
      </c>
    </row>
    <row r="524" spans="16:16" x14ac:dyDescent="0.25">
      <c r="P524">
        <v>55</v>
      </c>
    </row>
    <row r="525" spans="16:16" x14ac:dyDescent="0.25">
      <c r="P525">
        <v>52</v>
      </c>
    </row>
    <row r="526" spans="16:16" x14ac:dyDescent="0.25">
      <c r="P526">
        <v>53</v>
      </c>
    </row>
    <row r="527" spans="16:16" x14ac:dyDescent="0.25">
      <c r="P527">
        <v>49</v>
      </c>
    </row>
    <row r="528" spans="16:16" x14ac:dyDescent="0.25">
      <c r="P528">
        <v>49</v>
      </c>
    </row>
    <row r="529" spans="16:16" x14ac:dyDescent="0.25">
      <c r="P529">
        <v>49</v>
      </c>
    </row>
    <row r="530" spans="16:16" x14ac:dyDescent="0.25">
      <c r="P530">
        <v>50</v>
      </c>
    </row>
    <row r="531" spans="16:16" x14ac:dyDescent="0.25">
      <c r="P531">
        <v>50</v>
      </c>
    </row>
    <row r="532" spans="16:16" x14ac:dyDescent="0.25">
      <c r="P532">
        <v>50</v>
      </c>
    </row>
    <row r="533" spans="16:16" x14ac:dyDescent="0.25">
      <c r="P533">
        <v>55</v>
      </c>
    </row>
    <row r="534" spans="16:16" x14ac:dyDescent="0.25">
      <c r="P534">
        <v>55</v>
      </c>
    </row>
    <row r="535" spans="16:16" x14ac:dyDescent="0.25">
      <c r="P535">
        <v>55</v>
      </c>
    </row>
    <row r="536" spans="16:16" x14ac:dyDescent="0.25">
      <c r="P536">
        <v>55</v>
      </c>
    </row>
    <row r="537" spans="16:16" x14ac:dyDescent="0.25">
      <c r="P537">
        <v>55</v>
      </c>
    </row>
    <row r="538" spans="16:16" x14ac:dyDescent="0.25">
      <c r="P538">
        <v>55</v>
      </c>
    </row>
    <row r="539" spans="16:16" x14ac:dyDescent="0.25">
      <c r="P539">
        <v>55</v>
      </c>
    </row>
    <row r="540" spans="16:16" x14ac:dyDescent="0.25">
      <c r="P540">
        <v>53</v>
      </c>
    </row>
    <row r="541" spans="16:16" x14ac:dyDescent="0.25">
      <c r="P541">
        <v>53</v>
      </c>
    </row>
    <row r="542" spans="16:16" x14ac:dyDescent="0.25">
      <c r="P542">
        <v>49</v>
      </c>
    </row>
    <row r="543" spans="16:16" x14ac:dyDescent="0.25">
      <c r="P543">
        <v>49</v>
      </c>
    </row>
    <row r="544" spans="16:16" x14ac:dyDescent="0.25">
      <c r="P544">
        <v>50</v>
      </c>
    </row>
    <row r="545" spans="16:16" x14ac:dyDescent="0.25">
      <c r="P545">
        <v>51</v>
      </c>
    </row>
    <row r="546" spans="16:16" x14ac:dyDescent="0.25">
      <c r="P546">
        <v>51</v>
      </c>
    </row>
    <row r="547" spans="16:16" x14ac:dyDescent="0.25">
      <c r="P547">
        <v>51</v>
      </c>
    </row>
    <row r="548" spans="16:16" x14ac:dyDescent="0.25">
      <c r="P548">
        <v>56</v>
      </c>
    </row>
    <row r="549" spans="16:16" x14ac:dyDescent="0.25">
      <c r="P549">
        <v>56</v>
      </c>
    </row>
    <row r="550" spans="16:16" x14ac:dyDescent="0.25">
      <c r="P550">
        <v>56</v>
      </c>
    </row>
    <row r="551" spans="16:16" x14ac:dyDescent="0.25">
      <c r="P551">
        <v>56</v>
      </c>
    </row>
    <row r="552" spans="16:16" x14ac:dyDescent="0.25">
      <c r="P552">
        <v>56</v>
      </c>
    </row>
    <row r="553" spans="16:16" x14ac:dyDescent="0.25">
      <c r="P553">
        <v>56</v>
      </c>
    </row>
    <row r="554" spans="16:16" x14ac:dyDescent="0.25">
      <c r="P554">
        <v>56</v>
      </c>
    </row>
    <row r="555" spans="16:16" x14ac:dyDescent="0.25">
      <c r="P555">
        <v>54</v>
      </c>
    </row>
    <row r="556" spans="16:16" x14ac:dyDescent="0.25">
      <c r="P556">
        <v>54</v>
      </c>
    </row>
    <row r="557" spans="16:16" x14ac:dyDescent="0.25">
      <c r="P557">
        <v>49</v>
      </c>
    </row>
    <row r="558" spans="16:16" x14ac:dyDescent="0.25">
      <c r="P558">
        <v>49</v>
      </c>
    </row>
    <row r="559" spans="16:16" x14ac:dyDescent="0.25">
      <c r="P559">
        <v>49</v>
      </c>
    </row>
    <row r="560" spans="16:16" x14ac:dyDescent="0.25">
      <c r="P560">
        <v>50</v>
      </c>
    </row>
    <row r="561" spans="16:16" x14ac:dyDescent="0.25">
      <c r="P561">
        <v>50</v>
      </c>
    </row>
    <row r="562" spans="16:16" x14ac:dyDescent="0.25">
      <c r="P562">
        <v>50</v>
      </c>
    </row>
    <row r="563" spans="16:16" x14ac:dyDescent="0.25">
      <c r="P563">
        <v>55</v>
      </c>
    </row>
    <row r="564" spans="16:16" x14ac:dyDescent="0.25">
      <c r="P564">
        <v>55</v>
      </c>
    </row>
    <row r="565" spans="16:16" x14ac:dyDescent="0.25">
      <c r="P565">
        <v>55</v>
      </c>
    </row>
    <row r="566" spans="16:16" x14ac:dyDescent="0.25">
      <c r="P566">
        <v>55</v>
      </c>
    </row>
    <row r="567" spans="16:16" x14ac:dyDescent="0.25">
      <c r="P567">
        <v>55</v>
      </c>
    </row>
    <row r="568" spans="16:16" x14ac:dyDescent="0.25">
      <c r="P568">
        <v>55</v>
      </c>
    </row>
    <row r="569" spans="16:16" x14ac:dyDescent="0.25">
      <c r="P569">
        <v>55</v>
      </c>
    </row>
    <row r="570" spans="16:16" x14ac:dyDescent="0.25">
      <c r="P570">
        <v>53</v>
      </c>
    </row>
    <row r="571" spans="16:16" x14ac:dyDescent="0.25">
      <c r="P571">
        <v>53</v>
      </c>
    </row>
    <row r="572" spans="16:16" x14ac:dyDescent="0.25">
      <c r="P572">
        <v>49</v>
      </c>
    </row>
    <row r="573" spans="16:16" x14ac:dyDescent="0.25">
      <c r="P573">
        <v>49</v>
      </c>
    </row>
    <row r="574" spans="16:16" x14ac:dyDescent="0.25">
      <c r="P574">
        <v>49</v>
      </c>
    </row>
    <row r="575" spans="16:16" x14ac:dyDescent="0.25">
      <c r="P575">
        <v>50</v>
      </c>
    </row>
    <row r="576" spans="16:16" x14ac:dyDescent="0.25">
      <c r="P576">
        <v>50</v>
      </c>
    </row>
    <row r="577" spans="16:16" x14ac:dyDescent="0.25">
      <c r="P577">
        <v>50</v>
      </c>
    </row>
    <row r="578" spans="16:16" x14ac:dyDescent="0.25">
      <c r="P578">
        <v>55</v>
      </c>
    </row>
    <row r="579" spans="16:16" x14ac:dyDescent="0.25">
      <c r="P579">
        <v>55</v>
      </c>
    </row>
    <row r="580" spans="16:16" x14ac:dyDescent="0.25">
      <c r="P580">
        <v>55</v>
      </c>
    </row>
    <row r="581" spans="16:16" x14ac:dyDescent="0.25">
      <c r="P581">
        <v>55</v>
      </c>
    </row>
    <row r="582" spans="16:16" x14ac:dyDescent="0.25">
      <c r="P582">
        <v>55</v>
      </c>
    </row>
    <row r="583" spans="16:16" x14ac:dyDescent="0.25">
      <c r="P583">
        <v>55</v>
      </c>
    </row>
    <row r="584" spans="16:16" x14ac:dyDescent="0.25">
      <c r="P584">
        <v>55</v>
      </c>
    </row>
    <row r="585" spans="16:16" x14ac:dyDescent="0.25">
      <c r="P585">
        <v>53</v>
      </c>
    </row>
    <row r="586" spans="16:16" x14ac:dyDescent="0.25">
      <c r="P586">
        <v>53</v>
      </c>
    </row>
    <row r="587" spans="16:16" x14ac:dyDescent="0.25">
      <c r="P587">
        <v>50</v>
      </c>
    </row>
    <row r="588" spans="16:16" x14ac:dyDescent="0.25">
      <c r="P588">
        <v>50</v>
      </c>
    </row>
    <row r="589" spans="16:16" x14ac:dyDescent="0.25">
      <c r="P589">
        <v>50</v>
      </c>
    </row>
    <row r="590" spans="16:16" x14ac:dyDescent="0.25">
      <c r="P590">
        <v>51</v>
      </c>
    </row>
    <row r="591" spans="16:16" x14ac:dyDescent="0.25">
      <c r="P591">
        <v>51</v>
      </c>
    </row>
    <row r="592" spans="16:16" x14ac:dyDescent="0.25">
      <c r="P592">
        <v>51</v>
      </c>
    </row>
    <row r="593" spans="16:16" x14ac:dyDescent="0.25">
      <c r="P593">
        <v>56</v>
      </c>
    </row>
    <row r="594" spans="16:16" x14ac:dyDescent="0.25">
      <c r="P594">
        <v>56</v>
      </c>
    </row>
    <row r="595" spans="16:16" x14ac:dyDescent="0.25">
      <c r="P595">
        <v>56</v>
      </c>
    </row>
    <row r="596" spans="16:16" x14ac:dyDescent="0.25">
      <c r="P596">
        <v>56</v>
      </c>
    </row>
    <row r="597" spans="16:16" x14ac:dyDescent="0.25">
      <c r="P597">
        <v>56</v>
      </c>
    </row>
    <row r="598" spans="16:16" x14ac:dyDescent="0.25">
      <c r="P598">
        <v>56</v>
      </c>
    </row>
    <row r="599" spans="16:16" x14ac:dyDescent="0.25">
      <c r="P599">
        <v>56</v>
      </c>
    </row>
    <row r="600" spans="16:16" x14ac:dyDescent="0.25">
      <c r="P600">
        <v>54</v>
      </c>
    </row>
    <row r="601" spans="16:16" x14ac:dyDescent="0.25">
      <c r="P601">
        <v>54</v>
      </c>
    </row>
    <row r="602" spans="16:16" x14ac:dyDescent="0.25">
      <c r="P602">
        <v>50</v>
      </c>
    </row>
    <row r="603" spans="16:16" x14ac:dyDescent="0.25">
      <c r="P603">
        <v>50</v>
      </c>
    </row>
    <row r="604" spans="16:16" x14ac:dyDescent="0.25">
      <c r="P604">
        <v>50</v>
      </c>
    </row>
    <row r="605" spans="16:16" x14ac:dyDescent="0.25">
      <c r="P605">
        <v>51</v>
      </c>
    </row>
    <row r="606" spans="16:16" x14ac:dyDescent="0.25">
      <c r="P606">
        <v>51</v>
      </c>
    </row>
    <row r="607" spans="16:16" x14ac:dyDescent="0.25">
      <c r="P607">
        <v>51</v>
      </c>
    </row>
    <row r="608" spans="16:16" x14ac:dyDescent="0.25">
      <c r="P608">
        <v>56</v>
      </c>
    </row>
    <row r="609" spans="16:16" x14ac:dyDescent="0.25">
      <c r="P609">
        <v>56</v>
      </c>
    </row>
    <row r="610" spans="16:16" x14ac:dyDescent="0.25">
      <c r="P610">
        <v>56</v>
      </c>
    </row>
    <row r="611" spans="16:16" x14ac:dyDescent="0.25">
      <c r="P611">
        <v>56</v>
      </c>
    </row>
    <row r="612" spans="16:16" x14ac:dyDescent="0.25">
      <c r="P612">
        <v>56</v>
      </c>
    </row>
    <row r="613" spans="16:16" x14ac:dyDescent="0.25">
      <c r="P613">
        <v>56</v>
      </c>
    </row>
    <row r="614" spans="16:16" x14ac:dyDescent="0.25">
      <c r="P614">
        <v>56</v>
      </c>
    </row>
    <row r="615" spans="16:16" x14ac:dyDescent="0.25">
      <c r="P615">
        <v>54</v>
      </c>
    </row>
    <row r="616" spans="16:16" x14ac:dyDescent="0.25">
      <c r="P616">
        <v>54</v>
      </c>
    </row>
    <row r="617" spans="16:16" x14ac:dyDescent="0.25">
      <c r="P617">
        <v>50</v>
      </c>
    </row>
    <row r="618" spans="16:16" x14ac:dyDescent="0.25">
      <c r="P618">
        <v>50</v>
      </c>
    </row>
    <row r="619" spans="16:16" x14ac:dyDescent="0.25">
      <c r="P619">
        <v>50</v>
      </c>
    </row>
    <row r="620" spans="16:16" x14ac:dyDescent="0.25">
      <c r="P620">
        <v>51</v>
      </c>
    </row>
    <row r="621" spans="16:16" x14ac:dyDescent="0.25">
      <c r="P621">
        <v>51</v>
      </c>
    </row>
    <row r="622" spans="16:16" x14ac:dyDescent="0.25">
      <c r="P622">
        <v>51</v>
      </c>
    </row>
    <row r="623" spans="16:16" x14ac:dyDescent="0.25">
      <c r="P623">
        <v>56</v>
      </c>
    </row>
    <row r="624" spans="16:16" x14ac:dyDescent="0.25">
      <c r="P624">
        <v>56</v>
      </c>
    </row>
    <row r="625" spans="16:16" x14ac:dyDescent="0.25">
      <c r="P625">
        <v>56</v>
      </c>
    </row>
    <row r="626" spans="16:16" x14ac:dyDescent="0.25">
      <c r="P626">
        <v>56</v>
      </c>
    </row>
    <row r="627" spans="16:16" x14ac:dyDescent="0.25">
      <c r="P627">
        <v>56</v>
      </c>
    </row>
    <row r="628" spans="16:16" x14ac:dyDescent="0.25">
      <c r="P628">
        <v>56</v>
      </c>
    </row>
    <row r="629" spans="16:16" x14ac:dyDescent="0.25">
      <c r="P629">
        <v>56</v>
      </c>
    </row>
    <row r="630" spans="16:16" x14ac:dyDescent="0.25">
      <c r="P630">
        <v>54</v>
      </c>
    </row>
    <row r="631" spans="16:16" x14ac:dyDescent="0.25">
      <c r="P631">
        <v>54</v>
      </c>
    </row>
    <row r="632" spans="16:16" x14ac:dyDescent="0.25">
      <c r="P632">
        <v>48</v>
      </c>
    </row>
    <row r="633" spans="16:16" x14ac:dyDescent="0.25">
      <c r="P633">
        <v>48</v>
      </c>
    </row>
    <row r="634" spans="16:16" x14ac:dyDescent="0.25">
      <c r="P634">
        <v>48</v>
      </c>
    </row>
    <row r="635" spans="16:16" x14ac:dyDescent="0.25">
      <c r="P635">
        <v>49</v>
      </c>
    </row>
    <row r="636" spans="16:16" x14ac:dyDescent="0.25">
      <c r="P636">
        <v>49</v>
      </c>
    </row>
    <row r="637" spans="16:16" x14ac:dyDescent="0.25">
      <c r="P637">
        <v>49</v>
      </c>
    </row>
    <row r="638" spans="16:16" x14ac:dyDescent="0.25">
      <c r="P638">
        <v>54</v>
      </c>
    </row>
    <row r="639" spans="16:16" x14ac:dyDescent="0.25">
      <c r="P639">
        <v>55</v>
      </c>
    </row>
    <row r="640" spans="16:16" x14ac:dyDescent="0.25">
      <c r="P640">
        <v>55</v>
      </c>
    </row>
    <row r="641" spans="16:16" x14ac:dyDescent="0.25">
      <c r="P641">
        <v>55</v>
      </c>
    </row>
    <row r="642" spans="16:16" x14ac:dyDescent="0.25">
      <c r="P642">
        <v>55</v>
      </c>
    </row>
    <row r="643" spans="16:16" x14ac:dyDescent="0.25">
      <c r="P643">
        <v>55</v>
      </c>
    </row>
    <row r="644" spans="16:16" x14ac:dyDescent="0.25">
      <c r="P644">
        <v>55</v>
      </c>
    </row>
    <row r="645" spans="16:16" x14ac:dyDescent="0.25">
      <c r="P645">
        <v>53</v>
      </c>
    </row>
    <row r="646" spans="16:16" x14ac:dyDescent="0.25">
      <c r="P646">
        <v>53</v>
      </c>
    </row>
    <row r="647" spans="16:16" x14ac:dyDescent="0.25">
      <c r="P647">
        <v>48</v>
      </c>
    </row>
    <row r="648" spans="16:16" x14ac:dyDescent="0.25">
      <c r="P648">
        <v>47</v>
      </c>
    </row>
    <row r="649" spans="16:16" x14ac:dyDescent="0.25">
      <c r="P649">
        <v>47</v>
      </c>
    </row>
    <row r="650" spans="16:16" x14ac:dyDescent="0.25">
      <c r="P650">
        <v>48</v>
      </c>
    </row>
    <row r="651" spans="16:16" x14ac:dyDescent="0.25">
      <c r="P651">
        <v>49</v>
      </c>
    </row>
    <row r="652" spans="16:16" x14ac:dyDescent="0.25">
      <c r="P652">
        <v>49</v>
      </c>
    </row>
    <row r="653" spans="16:16" x14ac:dyDescent="0.25">
      <c r="P653">
        <v>54</v>
      </c>
    </row>
    <row r="654" spans="16:16" x14ac:dyDescent="0.25">
      <c r="P654">
        <v>55</v>
      </c>
    </row>
    <row r="655" spans="16:16" x14ac:dyDescent="0.25">
      <c r="P655">
        <v>54</v>
      </c>
    </row>
    <row r="656" spans="16:16" x14ac:dyDescent="0.25">
      <c r="P656">
        <v>55</v>
      </c>
    </row>
    <row r="657" spans="16:16" x14ac:dyDescent="0.25">
      <c r="P657">
        <v>55</v>
      </c>
    </row>
    <row r="658" spans="16:16" x14ac:dyDescent="0.25">
      <c r="P658">
        <v>55</v>
      </c>
    </row>
    <row r="659" spans="16:16" x14ac:dyDescent="0.25">
      <c r="P659">
        <v>55</v>
      </c>
    </row>
    <row r="660" spans="16:16" x14ac:dyDescent="0.25">
      <c r="P660">
        <v>53</v>
      </c>
    </row>
    <row r="661" spans="16:16" x14ac:dyDescent="0.25">
      <c r="P661">
        <v>53</v>
      </c>
    </row>
    <row r="662" spans="16:16" x14ac:dyDescent="0.25">
      <c r="P662">
        <v>49</v>
      </c>
    </row>
    <row r="663" spans="16:16" x14ac:dyDescent="0.25">
      <c r="P663">
        <v>49</v>
      </c>
    </row>
    <row r="664" spans="16:16" x14ac:dyDescent="0.25">
      <c r="P664">
        <v>49</v>
      </c>
    </row>
    <row r="665" spans="16:16" x14ac:dyDescent="0.25">
      <c r="P665">
        <v>50</v>
      </c>
    </row>
    <row r="666" spans="16:16" x14ac:dyDescent="0.25">
      <c r="P666">
        <v>50</v>
      </c>
    </row>
    <row r="667" spans="16:16" x14ac:dyDescent="0.25">
      <c r="P667">
        <v>50</v>
      </c>
    </row>
    <row r="668" spans="16:16" x14ac:dyDescent="0.25">
      <c r="P668">
        <v>55</v>
      </c>
    </row>
    <row r="669" spans="16:16" x14ac:dyDescent="0.25">
      <c r="P669">
        <v>55</v>
      </c>
    </row>
    <row r="670" spans="16:16" x14ac:dyDescent="0.25">
      <c r="P670">
        <v>55</v>
      </c>
    </row>
    <row r="671" spans="16:16" x14ac:dyDescent="0.25">
      <c r="P671">
        <v>55</v>
      </c>
    </row>
    <row r="672" spans="16:16" x14ac:dyDescent="0.25">
      <c r="P672">
        <v>55</v>
      </c>
    </row>
    <row r="673" spans="16:16" x14ac:dyDescent="0.25">
      <c r="P673">
        <v>55</v>
      </c>
    </row>
    <row r="674" spans="16:16" x14ac:dyDescent="0.25">
      <c r="P674">
        <v>55</v>
      </c>
    </row>
    <row r="675" spans="16:16" x14ac:dyDescent="0.25">
      <c r="P675">
        <v>53</v>
      </c>
    </row>
    <row r="676" spans="16:16" x14ac:dyDescent="0.25">
      <c r="P676">
        <v>53</v>
      </c>
    </row>
    <row r="677" spans="16:16" x14ac:dyDescent="0.25">
      <c r="P677">
        <v>50</v>
      </c>
    </row>
    <row r="678" spans="16:16" x14ac:dyDescent="0.25">
      <c r="P678">
        <v>50</v>
      </c>
    </row>
    <row r="679" spans="16:16" x14ac:dyDescent="0.25">
      <c r="P679">
        <v>50</v>
      </c>
    </row>
    <row r="680" spans="16:16" x14ac:dyDescent="0.25">
      <c r="P680">
        <v>51</v>
      </c>
    </row>
    <row r="681" spans="16:16" x14ac:dyDescent="0.25">
      <c r="P681">
        <v>51</v>
      </c>
    </row>
    <row r="682" spans="16:16" x14ac:dyDescent="0.25">
      <c r="P682">
        <v>51</v>
      </c>
    </row>
    <row r="683" spans="16:16" x14ac:dyDescent="0.25">
      <c r="P683">
        <v>56</v>
      </c>
    </row>
    <row r="684" spans="16:16" x14ac:dyDescent="0.25">
      <c r="P684">
        <v>56</v>
      </c>
    </row>
    <row r="685" spans="16:16" x14ac:dyDescent="0.25">
      <c r="P685">
        <v>56</v>
      </c>
    </row>
    <row r="686" spans="16:16" x14ac:dyDescent="0.25">
      <c r="P686">
        <v>56</v>
      </c>
    </row>
    <row r="687" spans="16:16" x14ac:dyDescent="0.25">
      <c r="P687">
        <v>56</v>
      </c>
    </row>
    <row r="688" spans="16:16" x14ac:dyDescent="0.25">
      <c r="P688">
        <v>56</v>
      </c>
    </row>
    <row r="689" spans="16:16" x14ac:dyDescent="0.25">
      <c r="P689">
        <v>56</v>
      </c>
    </row>
    <row r="690" spans="16:16" x14ac:dyDescent="0.25">
      <c r="P690">
        <v>54</v>
      </c>
    </row>
    <row r="691" spans="16:16" x14ac:dyDescent="0.25">
      <c r="P691">
        <v>54</v>
      </c>
    </row>
    <row r="692" spans="16:16" x14ac:dyDescent="0.25">
      <c r="P692">
        <v>46</v>
      </c>
    </row>
    <row r="693" spans="16:16" x14ac:dyDescent="0.25">
      <c r="P693">
        <v>46</v>
      </c>
    </row>
    <row r="694" spans="16:16" x14ac:dyDescent="0.25">
      <c r="P694">
        <v>46</v>
      </c>
    </row>
    <row r="695" spans="16:16" x14ac:dyDescent="0.25">
      <c r="P695">
        <v>47</v>
      </c>
    </row>
    <row r="696" spans="16:16" x14ac:dyDescent="0.25">
      <c r="P696">
        <v>47</v>
      </c>
    </row>
    <row r="697" spans="16:16" x14ac:dyDescent="0.25">
      <c r="P697">
        <v>47</v>
      </c>
    </row>
    <row r="698" spans="16:16" x14ac:dyDescent="0.25">
      <c r="P698">
        <v>53</v>
      </c>
    </row>
    <row r="699" spans="16:16" x14ac:dyDescent="0.25">
      <c r="P699">
        <v>53</v>
      </c>
    </row>
    <row r="700" spans="16:16" x14ac:dyDescent="0.25">
      <c r="P700">
        <v>56</v>
      </c>
    </row>
    <row r="701" spans="16:16" x14ac:dyDescent="0.25">
      <c r="P701">
        <v>56</v>
      </c>
    </row>
    <row r="702" spans="16:16" x14ac:dyDescent="0.25">
      <c r="P702">
        <v>56</v>
      </c>
    </row>
    <row r="703" spans="16:16" x14ac:dyDescent="0.25">
      <c r="P703">
        <v>56</v>
      </c>
    </row>
    <row r="704" spans="16:16" x14ac:dyDescent="0.25">
      <c r="P704">
        <v>56</v>
      </c>
    </row>
    <row r="705" spans="16:16" x14ac:dyDescent="0.25">
      <c r="P705">
        <v>54</v>
      </c>
    </row>
    <row r="706" spans="16:16" x14ac:dyDescent="0.25">
      <c r="P706">
        <v>54</v>
      </c>
    </row>
    <row r="707" spans="16:16" x14ac:dyDescent="0.25">
      <c r="P707">
        <v>48</v>
      </c>
    </row>
    <row r="708" spans="16:16" x14ac:dyDescent="0.25">
      <c r="P708">
        <v>48</v>
      </c>
    </row>
    <row r="709" spans="16:16" x14ac:dyDescent="0.25">
      <c r="P709">
        <v>48</v>
      </c>
    </row>
    <row r="710" spans="16:16" x14ac:dyDescent="0.25">
      <c r="P710">
        <v>48</v>
      </c>
    </row>
    <row r="711" spans="16:16" x14ac:dyDescent="0.25">
      <c r="P711">
        <v>50</v>
      </c>
    </row>
    <row r="712" spans="16:16" x14ac:dyDescent="0.25">
      <c r="P712">
        <v>50</v>
      </c>
    </row>
    <row r="713" spans="16:16" x14ac:dyDescent="0.25">
      <c r="P713">
        <v>50</v>
      </c>
    </row>
    <row r="714" spans="16:16" x14ac:dyDescent="0.25">
      <c r="P714">
        <v>51</v>
      </c>
    </row>
    <row r="715" spans="16:16" x14ac:dyDescent="0.25">
      <c r="P715">
        <v>51</v>
      </c>
    </row>
    <row r="716" spans="16:16" x14ac:dyDescent="0.25">
      <c r="P716">
        <v>51</v>
      </c>
    </row>
    <row r="717" spans="16:16" x14ac:dyDescent="0.25">
      <c r="P717">
        <v>56</v>
      </c>
    </row>
    <row r="718" spans="16:16" x14ac:dyDescent="0.25">
      <c r="P718">
        <v>56</v>
      </c>
    </row>
    <row r="719" spans="16:16" x14ac:dyDescent="0.25">
      <c r="P719">
        <v>56</v>
      </c>
    </row>
    <row r="720" spans="16:16" x14ac:dyDescent="0.25">
      <c r="P720">
        <v>54</v>
      </c>
    </row>
    <row r="721" spans="16:16" x14ac:dyDescent="0.25">
      <c r="P721">
        <v>54</v>
      </c>
    </row>
    <row r="722" spans="16:16" x14ac:dyDescent="0.25">
      <c r="P722">
        <v>47</v>
      </c>
    </row>
    <row r="723" spans="16:16" x14ac:dyDescent="0.25">
      <c r="P723">
        <v>47</v>
      </c>
    </row>
    <row r="724" spans="16:16" x14ac:dyDescent="0.25">
      <c r="P724">
        <v>47</v>
      </c>
    </row>
    <row r="725" spans="16:16" x14ac:dyDescent="0.25">
      <c r="P725">
        <v>47</v>
      </c>
    </row>
    <row r="726" spans="16:16" x14ac:dyDescent="0.25">
      <c r="P726">
        <v>49</v>
      </c>
    </row>
    <row r="727" spans="16:16" x14ac:dyDescent="0.25">
      <c r="P727">
        <v>49</v>
      </c>
    </row>
    <row r="728" spans="16:16" x14ac:dyDescent="0.25">
      <c r="P728">
        <v>49</v>
      </c>
    </row>
    <row r="729" spans="16:16" x14ac:dyDescent="0.25">
      <c r="P729">
        <v>50</v>
      </c>
    </row>
    <row r="730" spans="16:16" x14ac:dyDescent="0.25">
      <c r="P730">
        <v>50</v>
      </c>
    </row>
    <row r="731" spans="16:16" x14ac:dyDescent="0.25">
      <c r="P731">
        <v>49</v>
      </c>
    </row>
    <row r="732" spans="16:16" x14ac:dyDescent="0.25">
      <c r="P732">
        <v>55</v>
      </c>
    </row>
    <row r="733" spans="16:16" x14ac:dyDescent="0.25">
      <c r="P733">
        <v>54</v>
      </c>
    </row>
    <row r="734" spans="16:16" x14ac:dyDescent="0.25">
      <c r="P734">
        <v>55</v>
      </c>
    </row>
    <row r="735" spans="16:16" x14ac:dyDescent="0.25">
      <c r="P735">
        <v>52</v>
      </c>
    </row>
    <row r="736" spans="16:16" x14ac:dyDescent="0.25">
      <c r="P736">
        <v>53</v>
      </c>
    </row>
    <row r="737" spans="16:16" x14ac:dyDescent="0.25">
      <c r="P737">
        <v>47</v>
      </c>
    </row>
    <row r="738" spans="16:16" x14ac:dyDescent="0.25">
      <c r="P738">
        <v>47</v>
      </c>
    </row>
    <row r="739" spans="16:16" x14ac:dyDescent="0.25">
      <c r="P739">
        <v>47</v>
      </c>
    </row>
    <row r="740" spans="16:16" x14ac:dyDescent="0.25">
      <c r="P740">
        <v>47</v>
      </c>
    </row>
    <row r="741" spans="16:16" x14ac:dyDescent="0.25">
      <c r="P741">
        <v>49</v>
      </c>
    </row>
    <row r="742" spans="16:16" x14ac:dyDescent="0.25">
      <c r="P742">
        <v>49</v>
      </c>
    </row>
    <row r="743" spans="16:16" x14ac:dyDescent="0.25">
      <c r="P743">
        <v>49</v>
      </c>
    </row>
    <row r="744" spans="16:16" x14ac:dyDescent="0.25">
      <c r="P744">
        <v>50</v>
      </c>
    </row>
    <row r="745" spans="16:16" x14ac:dyDescent="0.25">
      <c r="P745">
        <v>50</v>
      </c>
    </row>
    <row r="746" spans="16:16" x14ac:dyDescent="0.25">
      <c r="P746">
        <v>50</v>
      </c>
    </row>
    <row r="747" spans="16:16" x14ac:dyDescent="0.25">
      <c r="P747">
        <v>55</v>
      </c>
    </row>
    <row r="748" spans="16:16" x14ac:dyDescent="0.25">
      <c r="P748">
        <v>55</v>
      </c>
    </row>
    <row r="749" spans="16:16" x14ac:dyDescent="0.25">
      <c r="P749">
        <v>55</v>
      </c>
    </row>
    <row r="750" spans="16:16" x14ac:dyDescent="0.25">
      <c r="P750">
        <v>53</v>
      </c>
    </row>
    <row r="751" spans="16:16" x14ac:dyDescent="0.25">
      <c r="P751">
        <v>53</v>
      </c>
    </row>
    <row r="752" spans="16:16" x14ac:dyDescent="0.25">
      <c r="P752">
        <v>44</v>
      </c>
    </row>
    <row r="753" spans="16:16" x14ac:dyDescent="0.25">
      <c r="P753">
        <v>48</v>
      </c>
    </row>
    <row r="754" spans="16:16" x14ac:dyDescent="0.25">
      <c r="P754">
        <v>48</v>
      </c>
    </row>
    <row r="755" spans="16:16" x14ac:dyDescent="0.25">
      <c r="P755">
        <v>48</v>
      </c>
    </row>
    <row r="756" spans="16:16" x14ac:dyDescent="0.25">
      <c r="P756">
        <v>49</v>
      </c>
    </row>
    <row r="757" spans="16:16" x14ac:dyDescent="0.25">
      <c r="P757">
        <v>49</v>
      </c>
    </row>
    <row r="758" spans="16:16" x14ac:dyDescent="0.25">
      <c r="P758">
        <v>49</v>
      </c>
    </row>
    <row r="759" spans="16:16" x14ac:dyDescent="0.25">
      <c r="P759">
        <v>50</v>
      </c>
    </row>
    <row r="760" spans="16:16" x14ac:dyDescent="0.25">
      <c r="P760">
        <v>50</v>
      </c>
    </row>
    <row r="761" spans="16:16" x14ac:dyDescent="0.25">
      <c r="P761">
        <v>51</v>
      </c>
    </row>
    <row r="762" spans="16:16" x14ac:dyDescent="0.25">
      <c r="P762">
        <v>56</v>
      </c>
    </row>
    <row r="763" spans="16:16" x14ac:dyDescent="0.25">
      <c r="P763">
        <v>56</v>
      </c>
    </row>
    <row r="764" spans="16:16" x14ac:dyDescent="0.25">
      <c r="P764">
        <v>56</v>
      </c>
    </row>
    <row r="765" spans="16:16" x14ac:dyDescent="0.25">
      <c r="P765">
        <v>54</v>
      </c>
    </row>
    <row r="766" spans="16:16" x14ac:dyDescent="0.25">
      <c r="P766">
        <v>54</v>
      </c>
    </row>
    <row r="767" spans="16:16" x14ac:dyDescent="0.25">
      <c r="P767">
        <v>43</v>
      </c>
    </row>
    <row r="768" spans="16:16" x14ac:dyDescent="0.25">
      <c r="P768">
        <v>47</v>
      </c>
    </row>
    <row r="769" spans="16:16" x14ac:dyDescent="0.25">
      <c r="P769">
        <v>47</v>
      </c>
    </row>
    <row r="770" spans="16:16" x14ac:dyDescent="0.25">
      <c r="P770">
        <v>47</v>
      </c>
    </row>
    <row r="771" spans="16:16" x14ac:dyDescent="0.25">
      <c r="P771">
        <v>48</v>
      </c>
    </row>
    <row r="772" spans="16:16" x14ac:dyDescent="0.25">
      <c r="P772">
        <v>48</v>
      </c>
    </row>
    <row r="773" spans="16:16" x14ac:dyDescent="0.25">
      <c r="P773">
        <v>48</v>
      </c>
    </row>
    <row r="774" spans="16:16" x14ac:dyDescent="0.25">
      <c r="P774">
        <v>49</v>
      </c>
    </row>
    <row r="775" spans="16:16" x14ac:dyDescent="0.25">
      <c r="P775">
        <v>49</v>
      </c>
    </row>
    <row r="776" spans="16:16" x14ac:dyDescent="0.25">
      <c r="P776">
        <v>50</v>
      </c>
    </row>
    <row r="777" spans="16:16" x14ac:dyDescent="0.25">
      <c r="P777">
        <v>55</v>
      </c>
    </row>
    <row r="778" spans="16:16" x14ac:dyDescent="0.25">
      <c r="P778">
        <v>55</v>
      </c>
    </row>
    <row r="779" spans="16:16" x14ac:dyDescent="0.25">
      <c r="P779">
        <v>55</v>
      </c>
    </row>
    <row r="780" spans="16:16" x14ac:dyDescent="0.25">
      <c r="P780">
        <v>53</v>
      </c>
    </row>
    <row r="781" spans="16:16" x14ac:dyDescent="0.25">
      <c r="P781">
        <v>53</v>
      </c>
    </row>
    <row r="782" spans="16:16" x14ac:dyDescent="0.25">
      <c r="P782">
        <v>44</v>
      </c>
    </row>
    <row r="783" spans="16:16" x14ac:dyDescent="0.25">
      <c r="P783">
        <v>42</v>
      </c>
    </row>
    <row r="784" spans="16:16" x14ac:dyDescent="0.25">
      <c r="P784">
        <v>44</v>
      </c>
    </row>
    <row r="785" spans="16:16" x14ac:dyDescent="0.25">
      <c r="P785">
        <v>42</v>
      </c>
    </row>
    <row r="786" spans="16:16" x14ac:dyDescent="0.25">
      <c r="P786">
        <v>45</v>
      </c>
    </row>
    <row r="787" spans="16:16" x14ac:dyDescent="0.25">
      <c r="P787">
        <v>44</v>
      </c>
    </row>
    <row r="788" spans="16:16" x14ac:dyDescent="0.25">
      <c r="P788">
        <v>44</v>
      </c>
    </row>
    <row r="789" spans="16:16" x14ac:dyDescent="0.25">
      <c r="P789">
        <v>45</v>
      </c>
    </row>
    <row r="790" spans="16:16" x14ac:dyDescent="0.25">
      <c r="P790">
        <v>46</v>
      </c>
    </row>
    <row r="791" spans="16:16" x14ac:dyDescent="0.25">
      <c r="P791">
        <v>46</v>
      </c>
    </row>
    <row r="792" spans="16:16" x14ac:dyDescent="0.25">
      <c r="P792">
        <v>52</v>
      </c>
    </row>
    <row r="793" spans="16:16" x14ac:dyDescent="0.25">
      <c r="P793">
        <v>52</v>
      </c>
    </row>
    <row r="794" spans="16:16" x14ac:dyDescent="0.25">
      <c r="P794">
        <v>55</v>
      </c>
    </row>
    <row r="795" spans="16:16" x14ac:dyDescent="0.25">
      <c r="P795">
        <v>52</v>
      </c>
    </row>
    <row r="796" spans="16:16" x14ac:dyDescent="0.25">
      <c r="P796">
        <v>52</v>
      </c>
    </row>
    <row r="797" spans="16:16" x14ac:dyDescent="0.25">
      <c r="P797">
        <v>47</v>
      </c>
    </row>
    <row r="798" spans="16:16" x14ac:dyDescent="0.25">
      <c r="P798">
        <v>47</v>
      </c>
    </row>
    <row r="799" spans="16:16" x14ac:dyDescent="0.25">
      <c r="P799">
        <v>47</v>
      </c>
    </row>
    <row r="800" spans="16:16" x14ac:dyDescent="0.25">
      <c r="P800">
        <v>48</v>
      </c>
    </row>
    <row r="801" spans="16:16" x14ac:dyDescent="0.25">
      <c r="P801">
        <v>49</v>
      </c>
    </row>
    <row r="802" spans="16:16" x14ac:dyDescent="0.25">
      <c r="P802">
        <v>49</v>
      </c>
    </row>
    <row r="803" spans="16:16" x14ac:dyDescent="0.25">
      <c r="P803">
        <v>50</v>
      </c>
    </row>
    <row r="804" spans="16:16" x14ac:dyDescent="0.25">
      <c r="P804">
        <v>50</v>
      </c>
    </row>
    <row r="805" spans="16:16" x14ac:dyDescent="0.25">
      <c r="P805">
        <v>51</v>
      </c>
    </row>
    <row r="806" spans="16:16" x14ac:dyDescent="0.25">
      <c r="P806">
        <v>51</v>
      </c>
    </row>
    <row r="807" spans="16:16" x14ac:dyDescent="0.25">
      <c r="P807">
        <v>56</v>
      </c>
    </row>
    <row r="808" spans="16:16" x14ac:dyDescent="0.25">
      <c r="P808">
        <v>56</v>
      </c>
    </row>
    <row r="809" spans="16:16" x14ac:dyDescent="0.25">
      <c r="P809">
        <v>56</v>
      </c>
    </row>
    <row r="810" spans="16:16" x14ac:dyDescent="0.25">
      <c r="P810">
        <v>54</v>
      </c>
    </row>
    <row r="811" spans="16:16" x14ac:dyDescent="0.25">
      <c r="P811">
        <v>54</v>
      </c>
    </row>
  </sheetData>
  <sheetProtection password="E834"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Start</vt:lpstr>
      <vt:lpstr>Charts</vt:lpstr>
      <vt:lpstr>KRI database</vt:lpstr>
      <vt:lpstr>List</vt:lpstr>
      <vt:lpstr>Data</vt:lpstr>
      <vt:lpstr>Charts!Print_Area</vt:lpstr>
      <vt:lpstr>Start!Print_Area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2013-10-24T14:29:09Z</dcterms:created>
  <dcterms:modified xsi:type="dcterms:W3CDTF">2014-02-14T10:42:13Z</dcterms:modified>
</cp:coreProperties>
</file>